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laplue\Downloads\"/>
    </mc:Choice>
  </mc:AlternateContent>
  <bookViews>
    <workbookView xWindow="0" yWindow="0" windowWidth="14280" windowHeight="6570"/>
  </bookViews>
  <sheets>
    <sheet name="Analysis" sheetId="1" r:id="rId1"/>
    <sheet name="Plot" sheetId="8" r:id="rId2"/>
    <sheet name="Amortization" sheetId="2" r:id="rId3"/>
  </sheets>
  <definedNames>
    <definedName name="OpenSolver_ChosenSolver" localSheetId="0" hidden="1">NeosCou</definedName>
    <definedName name="OpenSolver_DualsNewSheet" localSheetId="0" hidden="1">0</definedName>
    <definedName name="OpenSolver_LinearityCheck" localSheetId="0" hidden="1">1</definedName>
    <definedName name="OpenSolver_UpdateSensitivity" localSheetId="0" hidden="1">1</definedName>
    <definedName name="param_extinc" localSheetId="0" hidden="1">0.5</definedName>
    <definedName name="param_iisbnd" localSheetId="0" hidden="1">0</definedName>
    <definedName name="param_nsfeas" localSheetId="0" hidden="1">0</definedName>
    <definedName name="solver_adj" localSheetId="0" hidden="1">Analysis!$B$14</definedName>
    <definedName name="solver_adj_ob" localSheetId="0" hidden="1">1</definedName>
    <definedName name="solver_bnd" localSheetId="0" hidden="1">0</definedName>
    <definedName name="solver_cha" localSheetId="0" hidden="1">0</definedName>
    <definedName name="solver_chc1" localSheetId="0" hidden="1">0</definedName>
    <definedName name="solver_chc2" localSheetId="0" hidden="1">0</definedName>
    <definedName name="solver_chn" localSheetId="0" hidden="1">4</definedName>
    <definedName name="solver_chp1" localSheetId="0" hidden="1">0</definedName>
    <definedName name="solver_chp2" localSheetId="0" hidden="1">0</definedName>
    <definedName name="solver_cht" localSheetId="0" hidden="1">0</definedName>
    <definedName name="solver_cir1" localSheetId="0" hidden="1">1</definedName>
    <definedName name="solver_cir2" localSheetId="0" hidden="1">1</definedName>
    <definedName name="solver_con" localSheetId="0" hidden="1">" "</definedName>
    <definedName name="solver_con1" localSheetId="0" hidden="1">" "</definedName>
    <definedName name="solver_con2" localSheetId="0" hidden="1">" "</definedName>
    <definedName name="solver_cvg" localSheetId="0" hidden="1">0.000001</definedName>
    <definedName name="solver_dia" localSheetId="0" hidden="1">5</definedName>
    <definedName name="solver_drv" localSheetId="0" hidden="1">2</definedName>
    <definedName name="solver_eng" localSheetId="0" hidden="1">3</definedName>
    <definedName name="solver_est" localSheetId="0" hidden="1">1</definedName>
    <definedName name="solver_fns" localSheetId="0" hidden="1">0</definedName>
    <definedName name="solver_iao" localSheetId="0" hidden="1">0</definedName>
    <definedName name="solver_inc" localSheetId="0" hidden="1">1</definedName>
    <definedName name="solver_int" localSheetId="0" hidden="1">0</definedName>
    <definedName name="solver_irs" localSheetId="0" hidden="1">0</definedName>
    <definedName name="solver_ism" localSheetId="0" hidden="1">1</definedName>
    <definedName name="solver_itr" localSheetId="0" hidden="1">2147483647</definedName>
    <definedName name="solver_legacy" localSheetId="0" hidden="1">1</definedName>
    <definedName name="solver_lhs_ob1" localSheetId="0" hidden="1">0</definedName>
    <definedName name="solver_lhs_ob2" localSheetId="0" hidden="1">0</definedName>
    <definedName name="solver_lhs1" localSheetId="0" hidden="1">Analysis!$B$14</definedName>
    <definedName name="solver_lhs2" localSheetId="0" hidden="1">Analysis!$B$14</definedName>
    <definedName name="solver_lhs3" localSheetId="0" hidden="1">Analysis!$B$14</definedName>
    <definedName name="solver_lin" localSheetId="0" hidden="1">2</definedName>
    <definedName name="solver_loc" localSheetId="0" hidden="1">1</definedName>
    <definedName name="solver_mda" localSheetId="0" hidden="1">4</definedName>
    <definedName name="solver_mdlsearch" localSheetId="0" hidden="1">1</definedName>
    <definedName name="solver_mip" localSheetId="0" hidden="1">2147483647</definedName>
    <definedName name="solver_mni" localSheetId="0" hidden="1">90</definedName>
    <definedName name="solver_mod" localSheetId="0" hidden="1">3</definedName>
    <definedName name="solver_mrt" localSheetId="0" hidden="1">0.75</definedName>
    <definedName name="solver_msl" localSheetId="0" hidden="1">2</definedName>
    <definedName name="solver_neg" localSheetId="0" hidden="1">2</definedName>
    <definedName name="solver_nod" localSheetId="0" hidden="1">2147483647</definedName>
    <definedName name="solver_nopt" localSheetId="0" hidden="1">1</definedName>
    <definedName name="solver_ntr" localSheetId="0" hidden="1">0</definedName>
    <definedName name="solver_ntri" hidden="1">1000</definedName>
    <definedName name="solver_num" localSheetId="0" hidden="1">3</definedName>
    <definedName name="solver_nwt" localSheetId="0" hidden="1">1</definedName>
    <definedName name="solver_obc" localSheetId="0" hidden="1">0</definedName>
    <definedName name="solver_obp" localSheetId="0" hidden="1">0</definedName>
    <definedName name="solver_opt" localSheetId="0" hidden="1">Analysis!#REF!</definedName>
    <definedName name="solver_opt_ob" localSheetId="0" hidden="1">1</definedName>
    <definedName name="solver_pre" localSheetId="0" hidden="1">0.00001</definedName>
    <definedName name="solver_psi" localSheetId="0" hidden="1">0</definedName>
    <definedName name="solver_rbv" localSheetId="0" hidden="1">1</definedName>
    <definedName name="solver_rdp" localSheetId="0" hidden="1">0</definedName>
    <definedName name="solver_reco1" localSheetId="0" hidden="1">0</definedName>
    <definedName name="solver_reco2" localSheetId="0" hidden="1">0</definedName>
    <definedName name="solver_rel1" localSheetId="0" hidden="1">1</definedName>
    <definedName name="solver_rel2" localSheetId="0" hidden="1">4</definedName>
    <definedName name="solver_rel3" localSheetId="0" hidden="1">3</definedName>
    <definedName name="solver_rep" localSheetId="0" hidden="1">0</definedName>
    <definedName name="solver_res" localSheetId="0" hidden="1">0.01</definedName>
    <definedName name="solver_rhs1" localSheetId="0" hidden="1">70</definedName>
    <definedName name="solver_rhs2" localSheetId="0" hidden="1">integer</definedName>
    <definedName name="solver_rhs3" localSheetId="0" hidden="1">1</definedName>
    <definedName name="solver_rlx" localSheetId="0" hidden="1">2</definedName>
    <definedName name="solver_rsd" localSheetId="0" hidden="1">0</definedName>
    <definedName name="solver_rsmp" hidden="1">2</definedName>
    <definedName name="solver_rtr" localSheetId="0" hidden="1">0</definedName>
    <definedName name="solver_rxc1" localSheetId="0" hidden="1">1</definedName>
    <definedName name="solver_rxc2" localSheetId="0" hidden="1">1</definedName>
    <definedName name="solver_rxv" localSheetId="0" hidden="1">1</definedName>
    <definedName name="solver_scl" localSheetId="0" hidden="1">1</definedName>
    <definedName name="solver_seed" hidden="1">0</definedName>
    <definedName name="solver_sel" localSheetId="0" hidden="1">1</definedName>
    <definedName name="solver_sho" localSheetId="0" hidden="1">2</definedName>
    <definedName name="solver_slv" localSheetId="0" hidden="1">0</definedName>
    <definedName name="solver_slvu" localSheetId="0" hidden="1">0</definedName>
    <definedName name="solver_soc" localSheetId="0" hidden="1">1</definedName>
    <definedName name="solver_spid" localSheetId="0" hidden="1">" "</definedName>
    <definedName name="solver_srvr" localSheetId="0" hidden="1">" "</definedName>
    <definedName name="solver_ssz" localSheetId="0" hidden="1">150</definedName>
    <definedName name="solver_tim" localSheetId="0" hidden="1">90</definedName>
    <definedName name="solver_tms" localSheetId="0" hidden="1">1</definedName>
    <definedName name="solver_tol" localSheetId="0" hidden="1">0</definedName>
    <definedName name="solver_typ" localSheetId="0" hidden="1">2</definedName>
    <definedName name="solver_ufp" localSheetId="0" hidden="1">1</definedName>
    <definedName name="solver_umod" localSheetId="0" hidden="1">1</definedName>
    <definedName name="solver_urs" localSheetId="0" hidden="1">0</definedName>
    <definedName name="solver_userid" localSheetId="0" hidden="1">317668</definedName>
    <definedName name="solver_val" localSheetId="0" hidden="1">0</definedName>
    <definedName name="solver_var" localSheetId="0" hidden="1">" "</definedName>
    <definedName name="solver_ver" localSheetId="0" hidden="1">3</definedName>
    <definedName name="solver_vir" localSheetId="0" hidden="1">1</definedName>
    <definedName name="solver_vol" localSheetId="0" hidden="1">0</definedName>
    <definedName name="solver_vst" localSheetId="0" hidden="1">0</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30" i="1" l="1"/>
  <c r="F31" i="1" l="1"/>
  <c r="F47" i="1" l="1"/>
  <c r="B18" i="1"/>
  <c r="F28" i="1" l="1"/>
  <c r="B2" i="1"/>
  <c r="B27" i="1" l="1"/>
  <c r="C26" i="1" l="1"/>
  <c r="B26" i="1" l="1"/>
  <c r="J16" i="1"/>
  <c r="J17" i="1" s="1"/>
  <c r="K16" i="1"/>
  <c r="K17" i="1" s="1"/>
  <c r="I16" i="1"/>
  <c r="I17" i="1" s="1"/>
  <c r="F30" i="1"/>
  <c r="F34" i="1" s="1"/>
  <c r="B25" i="1"/>
  <c r="B20" i="1"/>
  <c r="F41" i="1" s="1"/>
  <c r="B21" i="1" l="1"/>
  <c r="B31" i="1"/>
  <c r="B24" i="1" l="1"/>
  <c r="E4" i="2"/>
  <c r="E8" i="2"/>
  <c r="E12" i="2"/>
  <c r="E16" i="2"/>
  <c r="E20" i="2"/>
  <c r="E24" i="2"/>
  <c r="E28" i="2"/>
  <c r="E32" i="2"/>
  <c r="E36" i="2"/>
  <c r="E40" i="2"/>
  <c r="E44" i="2"/>
  <c r="E48" i="2"/>
  <c r="E52" i="2"/>
  <c r="E56" i="2"/>
  <c r="E60" i="2"/>
  <c r="E64" i="2"/>
  <c r="E68" i="2"/>
  <c r="E72" i="2"/>
  <c r="E76" i="2"/>
  <c r="E80" i="2"/>
  <c r="E84" i="2"/>
  <c r="E88" i="2"/>
  <c r="E92" i="2"/>
  <c r="E96" i="2"/>
  <c r="E100" i="2"/>
  <c r="E104" i="2"/>
  <c r="E108" i="2"/>
  <c r="E112" i="2"/>
  <c r="E116" i="2"/>
  <c r="E120" i="2"/>
  <c r="E124" i="2"/>
  <c r="E128" i="2"/>
  <c r="E132" i="2"/>
  <c r="E136" i="2"/>
  <c r="E140" i="2"/>
  <c r="E144" i="2"/>
  <c r="E148" i="2"/>
  <c r="E152" i="2"/>
  <c r="E156" i="2"/>
  <c r="E160" i="2"/>
  <c r="E164" i="2"/>
  <c r="E168" i="2"/>
  <c r="E172" i="2"/>
  <c r="E176" i="2"/>
  <c r="E180" i="2"/>
  <c r="E184" i="2"/>
  <c r="E188" i="2"/>
  <c r="E192" i="2"/>
  <c r="E196" i="2"/>
  <c r="E200" i="2"/>
  <c r="E204" i="2"/>
  <c r="E208" i="2"/>
  <c r="E212" i="2"/>
  <c r="E216" i="2"/>
  <c r="E220" i="2"/>
  <c r="E224" i="2"/>
  <c r="E228" i="2"/>
  <c r="E232" i="2"/>
  <c r="E236" i="2"/>
  <c r="E240" i="2"/>
  <c r="E244" i="2"/>
  <c r="E248" i="2"/>
  <c r="E252" i="2"/>
  <c r="E256" i="2"/>
  <c r="E260" i="2"/>
  <c r="E264" i="2"/>
  <c r="E268" i="2"/>
  <c r="E272" i="2"/>
  <c r="E276" i="2"/>
  <c r="E280" i="2"/>
  <c r="E284" i="2"/>
  <c r="E288" i="2"/>
  <c r="E292" i="2"/>
  <c r="E296" i="2"/>
  <c r="E300" i="2"/>
  <c r="E304" i="2"/>
  <c r="E308" i="2"/>
  <c r="E312" i="2"/>
  <c r="E316" i="2"/>
  <c r="E320" i="2"/>
  <c r="E324" i="2"/>
  <c r="E328" i="2"/>
  <c r="E332" i="2"/>
  <c r="E336" i="2"/>
  <c r="E340" i="2"/>
  <c r="E5" i="2"/>
  <c r="E9" i="2"/>
  <c r="E13" i="2"/>
  <c r="E17" i="2"/>
  <c r="E21" i="2"/>
  <c r="E25" i="2"/>
  <c r="E29" i="2"/>
  <c r="E33" i="2"/>
  <c r="E37" i="2"/>
  <c r="E41" i="2"/>
  <c r="E45" i="2"/>
  <c r="E49" i="2"/>
  <c r="E53" i="2"/>
  <c r="E57" i="2"/>
  <c r="E61" i="2"/>
  <c r="E65" i="2"/>
  <c r="E69" i="2"/>
  <c r="E73" i="2"/>
  <c r="E77" i="2"/>
  <c r="E81" i="2"/>
  <c r="E85" i="2"/>
  <c r="E89" i="2"/>
  <c r="E93" i="2"/>
  <c r="E97" i="2"/>
  <c r="E101" i="2"/>
  <c r="E105" i="2"/>
  <c r="E109" i="2"/>
  <c r="E113" i="2"/>
  <c r="E117" i="2"/>
  <c r="E121" i="2"/>
  <c r="E125" i="2"/>
  <c r="E129" i="2"/>
  <c r="E133" i="2"/>
  <c r="E137" i="2"/>
  <c r="E141" i="2"/>
  <c r="E145" i="2"/>
  <c r="E149" i="2"/>
  <c r="E153" i="2"/>
  <c r="E157" i="2"/>
  <c r="E161" i="2"/>
  <c r="E165" i="2"/>
  <c r="E169" i="2"/>
  <c r="E173" i="2"/>
  <c r="E177" i="2"/>
  <c r="E181" i="2"/>
  <c r="E185" i="2"/>
  <c r="E189" i="2"/>
  <c r="E193" i="2"/>
  <c r="E197" i="2"/>
  <c r="E201" i="2"/>
  <c r="E205" i="2"/>
  <c r="E209" i="2"/>
  <c r="E213" i="2"/>
  <c r="E217" i="2"/>
  <c r="E221" i="2"/>
  <c r="E225" i="2"/>
  <c r="E229" i="2"/>
  <c r="E233" i="2"/>
  <c r="E237" i="2"/>
  <c r="E241" i="2"/>
  <c r="E245" i="2"/>
  <c r="E249" i="2"/>
  <c r="E253" i="2"/>
  <c r="E257" i="2"/>
  <c r="E261" i="2"/>
  <c r="E265" i="2"/>
  <c r="E269" i="2"/>
  <c r="E273" i="2"/>
  <c r="E277" i="2"/>
  <c r="E281" i="2"/>
  <c r="E285" i="2"/>
  <c r="E289" i="2"/>
  <c r="E293" i="2"/>
  <c r="E297" i="2"/>
  <c r="E301" i="2"/>
  <c r="E305" i="2"/>
  <c r="E309" i="2"/>
  <c r="E313" i="2"/>
  <c r="E317" i="2"/>
  <c r="E321" i="2"/>
  <c r="E325" i="2"/>
  <c r="E329" i="2"/>
  <c r="E333" i="2"/>
  <c r="E337" i="2"/>
  <c r="E341" i="2"/>
  <c r="E6" i="2"/>
  <c r="E10" i="2"/>
  <c r="E14" i="2"/>
  <c r="E18" i="2"/>
  <c r="E22" i="2"/>
  <c r="E26" i="2"/>
  <c r="E30" i="2"/>
  <c r="E34" i="2"/>
  <c r="E38" i="2"/>
  <c r="E42" i="2"/>
  <c r="E46" i="2"/>
  <c r="E50" i="2"/>
  <c r="E54" i="2"/>
  <c r="E58" i="2"/>
  <c r="E62" i="2"/>
  <c r="E66" i="2"/>
  <c r="E70" i="2"/>
  <c r="E74" i="2"/>
  <c r="E78" i="2"/>
  <c r="E82" i="2"/>
  <c r="E86" i="2"/>
  <c r="E90" i="2"/>
  <c r="E94" i="2"/>
  <c r="E98" i="2"/>
  <c r="E102" i="2"/>
  <c r="E106" i="2"/>
  <c r="E110" i="2"/>
  <c r="E114" i="2"/>
  <c r="E118" i="2"/>
  <c r="E122" i="2"/>
  <c r="E126" i="2"/>
  <c r="E130" i="2"/>
  <c r="E134" i="2"/>
  <c r="E138" i="2"/>
  <c r="E142" i="2"/>
  <c r="E146" i="2"/>
  <c r="E150" i="2"/>
  <c r="E154" i="2"/>
  <c r="E158" i="2"/>
  <c r="E162" i="2"/>
  <c r="E166" i="2"/>
  <c r="E170" i="2"/>
  <c r="E174" i="2"/>
  <c r="E178" i="2"/>
  <c r="E182" i="2"/>
  <c r="E186" i="2"/>
  <c r="E190" i="2"/>
  <c r="E194" i="2"/>
  <c r="E198" i="2"/>
  <c r="E202" i="2"/>
  <c r="E206" i="2"/>
  <c r="E210" i="2"/>
  <c r="E214" i="2"/>
  <c r="E218" i="2"/>
  <c r="E222" i="2"/>
  <c r="E226" i="2"/>
  <c r="E230" i="2"/>
  <c r="E234" i="2"/>
  <c r="E238" i="2"/>
  <c r="E242" i="2"/>
  <c r="E246" i="2"/>
  <c r="E250" i="2"/>
  <c r="E254" i="2"/>
  <c r="E258" i="2"/>
  <c r="E262" i="2"/>
  <c r="E266" i="2"/>
  <c r="E270" i="2"/>
  <c r="E274" i="2"/>
  <c r="E278" i="2"/>
  <c r="E282" i="2"/>
  <c r="E286" i="2"/>
  <c r="E290" i="2"/>
  <c r="E294" i="2"/>
  <c r="E298" i="2"/>
  <c r="E302" i="2"/>
  <c r="E306" i="2"/>
  <c r="E310" i="2"/>
  <c r="E314" i="2"/>
  <c r="E318" i="2"/>
  <c r="E322" i="2"/>
  <c r="E326" i="2"/>
  <c r="E330" i="2"/>
  <c r="E334" i="2"/>
  <c r="E338" i="2"/>
  <c r="E7" i="2"/>
  <c r="E11" i="2"/>
  <c r="E15" i="2"/>
  <c r="E19" i="2"/>
  <c r="E23" i="2"/>
  <c r="E27" i="2"/>
  <c r="E31" i="2"/>
  <c r="E35" i="2"/>
  <c r="E39" i="2"/>
  <c r="E43" i="2"/>
  <c r="E47" i="2"/>
  <c r="E51" i="2"/>
  <c r="E55" i="2"/>
  <c r="E59" i="2"/>
  <c r="E63" i="2"/>
  <c r="E67" i="2"/>
  <c r="E71" i="2"/>
  <c r="E75" i="2"/>
  <c r="E79" i="2"/>
  <c r="E83" i="2"/>
  <c r="E87" i="2"/>
  <c r="E91" i="2"/>
  <c r="E95" i="2"/>
  <c r="E99" i="2"/>
  <c r="E103" i="2"/>
  <c r="E107" i="2"/>
  <c r="E111" i="2"/>
  <c r="E115" i="2"/>
  <c r="E119" i="2"/>
  <c r="E123" i="2"/>
  <c r="E127" i="2"/>
  <c r="E131" i="2"/>
  <c r="E135" i="2"/>
  <c r="E139" i="2"/>
  <c r="E143" i="2"/>
  <c r="E147" i="2"/>
  <c r="E151" i="2"/>
  <c r="E155" i="2"/>
  <c r="E159" i="2"/>
  <c r="E163" i="2"/>
  <c r="E167" i="2"/>
  <c r="E171" i="2"/>
  <c r="E175" i="2"/>
  <c r="E179" i="2"/>
  <c r="E183" i="2"/>
  <c r="E187" i="2"/>
  <c r="E191" i="2"/>
  <c r="E195" i="2"/>
  <c r="E199" i="2"/>
  <c r="E203" i="2"/>
  <c r="E207" i="2"/>
  <c r="E211" i="2"/>
  <c r="E215" i="2"/>
  <c r="E219" i="2"/>
  <c r="E223" i="2"/>
  <c r="E227" i="2"/>
  <c r="E231" i="2"/>
  <c r="E235" i="2"/>
  <c r="E239" i="2"/>
  <c r="E243" i="2"/>
  <c r="E247" i="2"/>
  <c r="E251" i="2"/>
  <c r="E255" i="2"/>
  <c r="E259" i="2"/>
  <c r="E263" i="2"/>
  <c r="E267" i="2"/>
  <c r="E271" i="2"/>
  <c r="E275" i="2"/>
  <c r="E279" i="2"/>
  <c r="E283" i="2"/>
  <c r="E287" i="2"/>
  <c r="E291" i="2"/>
  <c r="E295" i="2"/>
  <c r="E299" i="2"/>
  <c r="E303" i="2"/>
  <c r="E307" i="2"/>
  <c r="E311" i="2"/>
  <c r="E315" i="2"/>
  <c r="E319" i="2"/>
  <c r="E323" i="2"/>
  <c r="E327" i="2"/>
  <c r="E331" i="2"/>
  <c r="E335" i="2"/>
  <c r="E339" i="2"/>
  <c r="E343" i="2"/>
  <c r="E342" i="2"/>
  <c r="E347" i="2"/>
  <c r="E351" i="2"/>
  <c r="E355" i="2"/>
  <c r="E359" i="2"/>
  <c r="E3" i="2"/>
  <c r="E344" i="2"/>
  <c r="E348" i="2"/>
  <c r="E352" i="2"/>
  <c r="E356" i="2"/>
  <c r="E360" i="2"/>
  <c r="E345" i="2"/>
  <c r="E349" i="2"/>
  <c r="E353" i="2"/>
  <c r="E357" i="2"/>
  <c r="E361" i="2"/>
  <c r="E346" i="2"/>
  <c r="E350" i="2"/>
  <c r="E354" i="2"/>
  <c r="E358" i="2"/>
  <c r="E362" i="2"/>
  <c r="B28" i="1"/>
  <c r="D12" i="1" s="1"/>
  <c r="C2" i="2"/>
  <c r="F54" i="2" s="1"/>
  <c r="F24" i="2"/>
  <c r="F70" i="2"/>
  <c r="F72" i="2"/>
  <c r="F102" i="2"/>
  <c r="F104" i="2"/>
  <c r="F134" i="2"/>
  <c r="F136" i="2"/>
  <c r="F166" i="2"/>
  <c r="F168" i="2"/>
  <c r="F27" i="2"/>
  <c r="F29" i="2"/>
  <c r="F59" i="2"/>
  <c r="F61" i="2"/>
  <c r="F91" i="2"/>
  <c r="F93" i="2"/>
  <c r="F123" i="2"/>
  <c r="F125" i="2"/>
  <c r="F155" i="2"/>
  <c r="F157" i="2"/>
  <c r="F187" i="2"/>
  <c r="F191" i="2"/>
  <c r="F221" i="2"/>
  <c r="F223" i="2"/>
  <c r="F253" i="2"/>
  <c r="F255" i="2"/>
  <c r="F285" i="2"/>
  <c r="F287" i="2"/>
  <c r="F317" i="2"/>
  <c r="F319" i="2"/>
  <c r="F349" i="2"/>
  <c r="F351" i="2"/>
  <c r="F290" i="2"/>
  <c r="F298" i="2"/>
  <c r="F14" i="2"/>
  <c r="F16" i="2"/>
  <c r="F224" i="2"/>
  <c r="F232" i="2"/>
  <c r="F344" i="2"/>
  <c r="F352" i="2"/>
  <c r="F214" i="2"/>
  <c r="F230" i="2"/>
  <c r="F302" i="2"/>
  <c r="F310" i="2"/>
  <c r="F361" i="2"/>
  <c r="F7" i="2"/>
  <c r="F5" i="2"/>
  <c r="F204" i="2"/>
  <c r="F4" i="2"/>
  <c r="F3" i="2"/>
  <c r="D3" i="2" l="1"/>
  <c r="C3" i="2" s="1"/>
  <c r="F300" i="2"/>
  <c r="F270" i="2"/>
  <c r="F292" i="2"/>
  <c r="F335" i="2"/>
  <c r="F239" i="2"/>
  <c r="F173" i="2"/>
  <c r="F109" i="2"/>
  <c r="F45" i="2"/>
  <c r="F184" i="2"/>
  <c r="F152" i="2"/>
  <c r="F120" i="2"/>
  <c r="F88" i="2"/>
  <c r="F56" i="2"/>
  <c r="F15" i="2"/>
  <c r="F355" i="2"/>
  <c r="F308" i="2"/>
  <c r="F296" i="2"/>
  <c r="F356" i="2"/>
  <c r="F234" i="2"/>
  <c r="F303" i="2"/>
  <c r="F271" i="2"/>
  <c r="F207" i="2"/>
  <c r="F141" i="2"/>
  <c r="F77" i="2"/>
  <c r="F268" i="2"/>
  <c r="F13" i="2"/>
  <c r="F342" i="2"/>
  <c r="F262" i="2"/>
  <c r="F284" i="2"/>
  <c r="F288" i="2"/>
  <c r="F276" i="2"/>
  <c r="F354" i="2"/>
  <c r="F226" i="2"/>
  <c r="F333" i="2"/>
  <c r="F301" i="2"/>
  <c r="F269" i="2"/>
  <c r="F237" i="2"/>
  <c r="F205" i="2"/>
  <c r="F171" i="2"/>
  <c r="F139" i="2"/>
  <c r="F107" i="2"/>
  <c r="F75" i="2"/>
  <c r="F43" i="2"/>
  <c r="F182" i="2"/>
  <c r="F150" i="2"/>
  <c r="F118" i="2"/>
  <c r="F86" i="2"/>
  <c r="F40" i="2"/>
  <c r="F22" i="2"/>
  <c r="F26" i="2"/>
  <c r="F34" i="2"/>
  <c r="F42" i="2"/>
  <c r="F50" i="2"/>
  <c r="F58" i="2"/>
  <c r="F66" i="2"/>
  <c r="F74" i="2"/>
  <c r="F82" i="2"/>
  <c r="F90" i="2"/>
  <c r="F98" i="2"/>
  <c r="F106" i="2"/>
  <c r="F114" i="2"/>
  <c r="F122" i="2"/>
  <c r="F130" i="2"/>
  <c r="F138" i="2"/>
  <c r="F146" i="2"/>
  <c r="F154" i="2"/>
  <c r="F162" i="2"/>
  <c r="F170" i="2"/>
  <c r="F178" i="2"/>
  <c r="F186" i="2"/>
  <c r="F23" i="2"/>
  <c r="F31" i="2"/>
  <c r="F39" i="2"/>
  <c r="F47" i="2"/>
  <c r="F55" i="2"/>
  <c r="F63" i="2"/>
  <c r="F71" i="2"/>
  <c r="F79" i="2"/>
  <c r="F87" i="2"/>
  <c r="F95" i="2"/>
  <c r="F103" i="2"/>
  <c r="F111" i="2"/>
  <c r="F119" i="2"/>
  <c r="F127" i="2"/>
  <c r="F135" i="2"/>
  <c r="F143" i="2"/>
  <c r="F151" i="2"/>
  <c r="F159" i="2"/>
  <c r="F167" i="2"/>
  <c r="F175" i="2"/>
  <c r="F183" i="2"/>
  <c r="F193" i="2"/>
  <c r="F201" i="2"/>
  <c r="F209" i="2"/>
  <c r="F217" i="2"/>
  <c r="F225" i="2"/>
  <c r="F233" i="2"/>
  <c r="F241" i="2"/>
  <c r="F249" i="2"/>
  <c r="F257" i="2"/>
  <c r="F265" i="2"/>
  <c r="F273" i="2"/>
  <c r="F281" i="2"/>
  <c r="F289" i="2"/>
  <c r="F297" i="2"/>
  <c r="F305" i="2"/>
  <c r="F313" i="2"/>
  <c r="F321" i="2"/>
  <c r="F329" i="2"/>
  <c r="F337" i="2"/>
  <c r="F345" i="2"/>
  <c r="F353" i="2"/>
  <c r="F210" i="2"/>
  <c r="F242" i="2"/>
  <c r="F274" i="2"/>
  <c r="F306" i="2"/>
  <c r="F338" i="2"/>
  <c r="F358" i="2"/>
  <c r="F10" i="2"/>
  <c r="F18" i="2"/>
  <c r="F220" i="2"/>
  <c r="F324" i="2"/>
  <c r="F208" i="2"/>
  <c r="F240" i="2"/>
  <c r="F272" i="2"/>
  <c r="F304" i="2"/>
  <c r="F336" i="2"/>
  <c r="F244" i="2"/>
  <c r="F332" i="2"/>
  <c r="F222" i="2"/>
  <c r="F254" i="2"/>
  <c r="F286" i="2"/>
  <c r="F318" i="2"/>
  <c r="F350" i="2"/>
  <c r="F28" i="2"/>
  <c r="F36" i="2"/>
  <c r="F44" i="2"/>
  <c r="F52" i="2"/>
  <c r="F60" i="2"/>
  <c r="F68" i="2"/>
  <c r="F76" i="2"/>
  <c r="F84" i="2"/>
  <c r="F92" i="2"/>
  <c r="F100" i="2"/>
  <c r="F108" i="2"/>
  <c r="F116" i="2"/>
  <c r="F124" i="2"/>
  <c r="F132" i="2"/>
  <c r="F140" i="2"/>
  <c r="F148" i="2"/>
  <c r="F156" i="2"/>
  <c r="F164" i="2"/>
  <c r="F172" i="2"/>
  <c r="F180" i="2"/>
  <c r="F188" i="2"/>
  <c r="F25" i="2"/>
  <c r="F33" i="2"/>
  <c r="F41" i="2"/>
  <c r="F49" i="2"/>
  <c r="F57" i="2"/>
  <c r="F65" i="2"/>
  <c r="F73" i="2"/>
  <c r="F81" i="2"/>
  <c r="F89" i="2"/>
  <c r="F97" i="2"/>
  <c r="F105" i="2"/>
  <c r="F113" i="2"/>
  <c r="F121" i="2"/>
  <c r="F129" i="2"/>
  <c r="F137" i="2"/>
  <c r="F145" i="2"/>
  <c r="F153" i="2"/>
  <c r="F161" i="2"/>
  <c r="F169" i="2"/>
  <c r="F177" i="2"/>
  <c r="F185" i="2"/>
  <c r="F195" i="2"/>
  <c r="F203" i="2"/>
  <c r="F211" i="2"/>
  <c r="F219" i="2"/>
  <c r="F227" i="2"/>
  <c r="F235" i="2"/>
  <c r="F243" i="2"/>
  <c r="F251" i="2"/>
  <c r="F259" i="2"/>
  <c r="F267" i="2"/>
  <c r="F275" i="2"/>
  <c r="F283" i="2"/>
  <c r="F291" i="2"/>
  <c r="F299" i="2"/>
  <c r="F307" i="2"/>
  <c r="F315" i="2"/>
  <c r="F323" i="2"/>
  <c r="F331" i="2"/>
  <c r="F339" i="2"/>
  <c r="F347" i="2"/>
  <c r="F189" i="2"/>
  <c r="F218" i="2"/>
  <c r="F250" i="2"/>
  <c r="F282" i="2"/>
  <c r="F314" i="2"/>
  <c r="F346" i="2"/>
  <c r="F360" i="2"/>
  <c r="F12" i="2"/>
  <c r="F20" i="2"/>
  <c r="F252" i="2"/>
  <c r="F348" i="2"/>
  <c r="F216" i="2"/>
  <c r="F248" i="2"/>
  <c r="F280" i="2"/>
  <c r="F312" i="2"/>
  <c r="F340" i="2"/>
  <c r="F19" i="2"/>
  <c r="F359" i="2"/>
  <c r="F294" i="2"/>
  <c r="F260" i="2"/>
  <c r="F264" i="2"/>
  <c r="F196" i="2"/>
  <c r="F8" i="2"/>
  <c r="F266" i="2"/>
  <c r="F327" i="2"/>
  <c r="F279" i="2"/>
  <c r="F247" i="2"/>
  <c r="F215" i="2"/>
  <c r="F181" i="2"/>
  <c r="F149" i="2"/>
  <c r="F117" i="2"/>
  <c r="F69" i="2"/>
  <c r="F21" i="2"/>
  <c r="F48" i="2"/>
  <c r="F38" i="2"/>
  <c r="F236" i="2"/>
  <c r="F11" i="2"/>
  <c r="F334" i="2"/>
  <c r="F246" i="2"/>
  <c r="F206" i="2"/>
  <c r="F328" i="2"/>
  <c r="F200" i="2"/>
  <c r="F330" i="2"/>
  <c r="F202" i="2"/>
  <c r="F343" i="2"/>
  <c r="F311" i="2"/>
  <c r="F295" i="2"/>
  <c r="F263" i="2"/>
  <c r="F231" i="2"/>
  <c r="F199" i="2"/>
  <c r="F165" i="2"/>
  <c r="F133" i="2"/>
  <c r="F101" i="2"/>
  <c r="F85" i="2"/>
  <c r="F53" i="2"/>
  <c r="F37" i="2"/>
  <c r="F176" i="2"/>
  <c r="F160" i="2"/>
  <c r="F144" i="2"/>
  <c r="F128" i="2"/>
  <c r="F112" i="2"/>
  <c r="F96" i="2"/>
  <c r="F80" i="2"/>
  <c r="F64" i="2"/>
  <c r="F32" i="2"/>
  <c r="F316" i="2"/>
  <c r="F228" i="2"/>
  <c r="F17" i="2"/>
  <c r="F9" i="2"/>
  <c r="F357" i="2"/>
  <c r="F326" i="2"/>
  <c r="F278" i="2"/>
  <c r="F238" i="2"/>
  <c r="F198" i="2"/>
  <c r="F212" i="2"/>
  <c r="F320" i="2"/>
  <c r="F256" i="2"/>
  <c r="F192" i="2"/>
  <c r="F6" i="2"/>
  <c r="F362" i="2"/>
  <c r="F322" i="2"/>
  <c r="F258" i="2"/>
  <c r="F194" i="2"/>
  <c r="F341" i="2"/>
  <c r="F325" i="2"/>
  <c r="F309" i="2"/>
  <c r="F293" i="2"/>
  <c r="F277" i="2"/>
  <c r="F261" i="2"/>
  <c r="F245" i="2"/>
  <c r="F229" i="2"/>
  <c r="F213" i="2"/>
  <c r="F197" i="2"/>
  <c r="F179" i="2"/>
  <c r="F163" i="2"/>
  <c r="F147" i="2"/>
  <c r="F131" i="2"/>
  <c r="F115" i="2"/>
  <c r="F99" i="2"/>
  <c r="F83" i="2"/>
  <c r="F67" i="2"/>
  <c r="F51" i="2"/>
  <c r="F35" i="2"/>
  <c r="F190" i="2"/>
  <c r="F174" i="2"/>
  <c r="F158" i="2"/>
  <c r="F142" i="2"/>
  <c r="F126" i="2"/>
  <c r="F110" i="2"/>
  <c r="F94" i="2"/>
  <c r="F78" i="2"/>
  <c r="F62" i="2"/>
  <c r="F46" i="2"/>
  <c r="F30" i="2"/>
  <c r="L8" i="2"/>
  <c r="I8" i="2" s="1"/>
  <c r="B34" i="1"/>
  <c r="L13" i="2"/>
  <c r="I13" i="2" s="1"/>
  <c r="L9" i="2"/>
  <c r="I9" i="2" s="1"/>
  <c r="L10" i="2"/>
  <c r="I10" i="2" s="1"/>
  <c r="L5" i="2"/>
  <c r="I5" i="2" s="1"/>
  <c r="L6" i="2"/>
  <c r="I6" i="2" s="1"/>
  <c r="L12" i="2"/>
  <c r="I12" i="2" s="1"/>
  <c r="L2" i="2"/>
  <c r="I2" i="2" s="1"/>
  <c r="J2" i="2" s="1"/>
  <c r="L11" i="2"/>
  <c r="I11" i="2" s="1"/>
  <c r="L7" i="2"/>
  <c r="I7" i="2" s="1"/>
  <c r="L4" i="2"/>
  <c r="I4" i="2" s="1"/>
  <c r="L15" i="2"/>
  <c r="I15" i="2" s="1"/>
  <c r="L3" i="2"/>
  <c r="I3" i="2" s="1"/>
  <c r="L16" i="2"/>
  <c r="I16" i="2" s="1"/>
  <c r="L14" i="2"/>
  <c r="I14" i="2" s="1"/>
  <c r="L28" i="2"/>
  <c r="I28" i="2" s="1"/>
  <c r="L24" i="2"/>
  <c r="I24" i="2" s="1"/>
  <c r="L20" i="2"/>
  <c r="I20" i="2" s="1"/>
  <c r="L19" i="2"/>
  <c r="I19" i="2" s="1"/>
  <c r="L29" i="2"/>
  <c r="I29" i="2" s="1"/>
  <c r="L25" i="2"/>
  <c r="I25" i="2" s="1"/>
  <c r="L21" i="2"/>
  <c r="I21" i="2" s="1"/>
  <c r="L17" i="2"/>
  <c r="I17" i="2" s="1"/>
  <c r="L31" i="2"/>
  <c r="I31" i="2" s="1"/>
  <c r="L27" i="2"/>
  <c r="I27" i="2" s="1"/>
  <c r="L23" i="2"/>
  <c r="I23" i="2" s="1"/>
  <c r="L30" i="2"/>
  <c r="I30" i="2" s="1"/>
  <c r="L26" i="2"/>
  <c r="I26" i="2" s="1"/>
  <c r="L22" i="2"/>
  <c r="I22" i="2" s="1"/>
  <c r="L18" i="2"/>
  <c r="I18" i="2" s="1"/>
  <c r="D4" i="2" l="1"/>
  <c r="C4" i="2" s="1"/>
  <c r="I39" i="1"/>
  <c r="I40" i="1" s="1"/>
  <c r="I38" i="1"/>
  <c r="J3" i="2"/>
  <c r="J4" i="2" s="1"/>
  <c r="J5" i="2" s="1"/>
  <c r="J6" i="2" s="1"/>
  <c r="J7" i="2" s="1"/>
  <c r="J8" i="2" s="1"/>
  <c r="J9" i="2" s="1"/>
  <c r="J10" i="2" s="1"/>
  <c r="J11" i="2" s="1"/>
  <c r="J12" i="2" s="1"/>
  <c r="J13" i="2" s="1"/>
  <c r="J14" i="2" s="1"/>
  <c r="J15" i="2" s="1"/>
  <c r="J16" i="2" s="1"/>
  <c r="J17" i="2" s="1"/>
  <c r="J18" i="2" s="1"/>
  <c r="J19" i="2" s="1"/>
  <c r="J20" i="2" s="1"/>
  <c r="J21" i="2" s="1"/>
  <c r="J22" i="2" s="1"/>
  <c r="J23" i="2" s="1"/>
  <c r="J24" i="2" s="1"/>
  <c r="J25" i="2" s="1"/>
  <c r="J26" i="2" s="1"/>
  <c r="J27" i="2" s="1"/>
  <c r="J28" i="2" s="1"/>
  <c r="J29" i="2" s="1"/>
  <c r="J30" i="2" s="1"/>
  <c r="J31" i="2" s="1"/>
  <c r="J32" i="2" s="1"/>
  <c r="J33" i="2" s="1"/>
  <c r="J34" i="2" s="1"/>
  <c r="J35" i="2" s="1"/>
  <c r="J36" i="2" s="1"/>
  <c r="J37" i="2" s="1"/>
  <c r="J38" i="2" s="1"/>
  <c r="J39" i="2" s="1"/>
  <c r="J40" i="2" s="1"/>
  <c r="J41" i="2" s="1"/>
  <c r="J42" i="2" s="1"/>
  <c r="J43" i="2" s="1"/>
  <c r="J44" i="2" s="1"/>
  <c r="J45" i="2" s="1"/>
  <c r="J46" i="2" s="1"/>
  <c r="J47" i="2" s="1"/>
  <c r="J48" i="2" s="1"/>
  <c r="J49" i="2" s="1"/>
  <c r="J50" i="2" s="1"/>
  <c r="J51" i="2" s="1"/>
  <c r="J52" i="2" s="1"/>
  <c r="J53" i="2" s="1"/>
  <c r="J54" i="2" s="1"/>
  <c r="J55" i="2" s="1"/>
  <c r="J56" i="2" s="1"/>
  <c r="J57" i="2" s="1"/>
  <c r="J58" i="2" s="1"/>
  <c r="J59" i="2" s="1"/>
  <c r="J60" i="2" s="1"/>
  <c r="J61" i="2" s="1"/>
  <c r="J62" i="2" s="1"/>
  <c r="J63" i="2" s="1"/>
  <c r="J64" i="2" s="1"/>
  <c r="J65" i="2" s="1"/>
  <c r="J66" i="2" s="1"/>
  <c r="J67" i="2" s="1"/>
  <c r="J68" i="2" s="1"/>
  <c r="J69" i="2" s="1"/>
  <c r="J70" i="2" s="1"/>
  <c r="J71" i="2" s="1"/>
  <c r="D5" i="2" l="1"/>
  <c r="C5" i="2" s="1"/>
  <c r="B40" i="1"/>
  <c r="B41" i="1" s="1"/>
  <c r="B42" i="1" s="1"/>
  <c r="D6" i="2" l="1"/>
  <c r="C6" i="2" s="1"/>
  <c r="D7" i="2" l="1"/>
  <c r="C7" i="2" s="1"/>
  <c r="D8" i="2" l="1"/>
  <c r="C8" i="2" s="1"/>
  <c r="D9" i="2" l="1"/>
  <c r="C9" i="2" s="1"/>
  <c r="D10" i="2" l="1"/>
  <c r="C10" i="2" s="1"/>
  <c r="D11" i="2" s="1"/>
  <c r="C11" i="2" s="1"/>
  <c r="D12" i="2" s="1"/>
  <c r="C12" i="2" s="1"/>
  <c r="D13" i="2" s="1"/>
  <c r="C13" i="2" s="1"/>
  <c r="D14" i="2" s="1"/>
  <c r="C14" i="2" s="1"/>
  <c r="D15" i="2" s="1"/>
  <c r="C15" i="2" s="1"/>
  <c r="D16" i="2" s="1"/>
  <c r="C16" i="2" s="1"/>
  <c r="D17" i="2" l="1"/>
  <c r="C17" i="2" s="1"/>
  <c r="D18" i="2" l="1"/>
  <c r="C18" i="2" s="1"/>
  <c r="D19" i="2" l="1"/>
  <c r="C19" i="2" s="1"/>
  <c r="D20" i="2" l="1"/>
  <c r="C20" i="2" s="1"/>
  <c r="D21" i="2" l="1"/>
  <c r="C21" i="2" s="1"/>
  <c r="D22" i="2" l="1"/>
  <c r="C22" i="2" s="1"/>
  <c r="D23" i="2" l="1"/>
  <c r="C23" i="2" s="1"/>
  <c r="D24" i="2" l="1"/>
  <c r="C24" i="2" s="1"/>
  <c r="D25" i="2" l="1"/>
  <c r="C25" i="2" s="1"/>
  <c r="D26" i="2" l="1"/>
  <c r="C26" i="2" s="1"/>
  <c r="D27" i="2" l="1"/>
  <c r="C27" i="2" s="1"/>
  <c r="D28" i="2" l="1"/>
  <c r="C28" i="2" s="1"/>
  <c r="D29" i="2" l="1"/>
  <c r="C29" i="2" s="1"/>
  <c r="D30" i="2" l="1"/>
  <c r="C30" i="2" s="1"/>
  <c r="D31" i="2" l="1"/>
  <c r="C31" i="2" s="1"/>
  <c r="D32" i="2" l="1"/>
  <c r="C32" i="2" s="1"/>
  <c r="D33" i="2" l="1"/>
  <c r="C33" i="2" s="1"/>
  <c r="D34" i="2" l="1"/>
  <c r="C34" i="2" s="1"/>
  <c r="D35" i="2" l="1"/>
  <c r="C35" i="2" s="1"/>
  <c r="D36" i="2" l="1"/>
  <c r="C36" i="2" s="1"/>
  <c r="D37" i="2" l="1"/>
  <c r="C37" i="2" s="1"/>
  <c r="D38" i="2" l="1"/>
  <c r="C38" i="2" s="1"/>
  <c r="D39" i="2" l="1"/>
  <c r="C39" i="2" s="1"/>
  <c r="D40" i="2" l="1"/>
  <c r="C40" i="2" s="1"/>
  <c r="D41" i="2" l="1"/>
  <c r="C41" i="2" s="1"/>
  <c r="D42" i="2" l="1"/>
  <c r="C42" i="2" s="1"/>
  <c r="D43" i="2" l="1"/>
  <c r="C43" i="2" s="1"/>
  <c r="D44" i="2" l="1"/>
  <c r="C44" i="2" s="1"/>
  <c r="D45" i="2" l="1"/>
  <c r="C45" i="2" s="1"/>
  <c r="D46" i="2" l="1"/>
  <c r="C46" i="2" s="1"/>
  <c r="D47" i="2" l="1"/>
  <c r="C47" i="2" s="1"/>
  <c r="D48" i="2" l="1"/>
  <c r="C48" i="2" s="1"/>
  <c r="D49" i="2" l="1"/>
  <c r="C49" i="2" s="1"/>
  <c r="D50" i="2" l="1"/>
  <c r="C50" i="2" s="1"/>
  <c r="D51" i="2" l="1"/>
  <c r="C51" i="2" s="1"/>
  <c r="D52" i="2" l="1"/>
  <c r="C52" i="2" s="1"/>
  <c r="D53" i="2" l="1"/>
  <c r="C53" i="2" s="1"/>
  <c r="D54" i="2" l="1"/>
  <c r="C54" i="2" s="1"/>
  <c r="D55" i="2" l="1"/>
  <c r="C55" i="2" s="1"/>
  <c r="D56" i="2" l="1"/>
  <c r="C56" i="2" s="1"/>
  <c r="D57" i="2" l="1"/>
  <c r="C57" i="2" s="1"/>
  <c r="D58" i="2" l="1"/>
  <c r="C58" i="2" s="1"/>
  <c r="D59" i="2" l="1"/>
  <c r="C59" i="2" s="1"/>
  <c r="D60" i="2" l="1"/>
  <c r="C60" i="2" s="1"/>
  <c r="D61" i="2" l="1"/>
  <c r="C61" i="2" s="1"/>
  <c r="D62" i="2" l="1"/>
  <c r="C62" i="2" s="1"/>
  <c r="D63" i="2" l="1"/>
  <c r="C63" i="2" s="1"/>
  <c r="D64" i="2" l="1"/>
  <c r="C64" i="2" s="1"/>
  <c r="D65" i="2" l="1"/>
  <c r="C65" i="2" s="1"/>
  <c r="D66" i="2" l="1"/>
  <c r="C66" i="2" s="1"/>
  <c r="D67" i="2" l="1"/>
  <c r="C67" i="2" s="1"/>
  <c r="D68" i="2" l="1"/>
  <c r="C68" i="2" s="1"/>
  <c r="D69" i="2" l="1"/>
  <c r="C69" i="2" s="1"/>
  <c r="D70" i="2" l="1"/>
  <c r="C70" i="2" s="1"/>
  <c r="D71" i="2" l="1"/>
  <c r="C71" i="2" s="1"/>
  <c r="D72" i="2" l="1"/>
  <c r="C72" i="2" s="1"/>
  <c r="D73" i="2" l="1"/>
  <c r="C73" i="2" s="1"/>
  <c r="D74" i="2" l="1"/>
  <c r="C74" i="2" s="1"/>
  <c r="D75" i="2" l="1"/>
  <c r="C75" i="2" s="1"/>
  <c r="D76" i="2" l="1"/>
  <c r="C76" i="2" s="1"/>
  <c r="D77" i="2" l="1"/>
  <c r="C77" i="2" s="1"/>
  <c r="D78" i="2" l="1"/>
  <c r="C78" i="2" s="1"/>
  <c r="D79" i="2" l="1"/>
  <c r="C79" i="2" s="1"/>
  <c r="D80" i="2" l="1"/>
  <c r="C80" i="2" s="1"/>
  <c r="D81" i="2" l="1"/>
  <c r="C81" i="2" s="1"/>
  <c r="D82" i="2" l="1"/>
  <c r="C82" i="2" s="1"/>
  <c r="D83" i="2" l="1"/>
  <c r="C83" i="2" s="1"/>
  <c r="D84" i="2" l="1"/>
  <c r="C84" i="2" s="1"/>
  <c r="D85" i="2" l="1"/>
  <c r="C85" i="2" s="1"/>
  <c r="D86" i="2" l="1"/>
  <c r="C86" i="2" s="1"/>
  <c r="D87" i="2" l="1"/>
  <c r="C87" i="2" s="1"/>
  <c r="D88" i="2" l="1"/>
  <c r="C88" i="2" s="1"/>
  <c r="D89" i="2" l="1"/>
  <c r="C89" i="2" s="1"/>
  <c r="D90" i="2" l="1"/>
  <c r="C90" i="2" s="1"/>
  <c r="D91" i="2" l="1"/>
  <c r="C91" i="2" s="1"/>
  <c r="D92" i="2" l="1"/>
  <c r="C92" i="2" s="1"/>
  <c r="D93" i="2" l="1"/>
  <c r="C93" i="2" s="1"/>
  <c r="D94" i="2" l="1"/>
  <c r="C94" i="2" s="1"/>
  <c r="D95" i="2" l="1"/>
  <c r="C95" i="2" s="1"/>
  <c r="D96" i="2" l="1"/>
  <c r="C96" i="2" s="1"/>
  <c r="D97" i="2" l="1"/>
  <c r="C97" i="2" s="1"/>
  <c r="D98" i="2" l="1"/>
  <c r="C98" i="2" s="1"/>
  <c r="D99" i="2" l="1"/>
  <c r="C99" i="2" s="1"/>
  <c r="D100" i="2" l="1"/>
  <c r="C100" i="2" s="1"/>
  <c r="D101" i="2" l="1"/>
  <c r="C101" i="2" s="1"/>
  <c r="D102" i="2" l="1"/>
  <c r="C102" i="2" s="1"/>
  <c r="D103" i="2" l="1"/>
  <c r="C103" i="2" s="1"/>
  <c r="D104" i="2" l="1"/>
  <c r="C104" i="2" s="1"/>
  <c r="D105" i="2" l="1"/>
  <c r="C105" i="2" s="1"/>
  <c r="D106" i="2" l="1"/>
  <c r="C106" i="2" s="1"/>
  <c r="D107" i="2" l="1"/>
  <c r="C107" i="2" s="1"/>
  <c r="D108" i="2" l="1"/>
  <c r="C108" i="2" s="1"/>
  <c r="D109" i="2" l="1"/>
  <c r="C109" i="2" s="1"/>
  <c r="D110" i="2" l="1"/>
  <c r="C110" i="2" s="1"/>
  <c r="D111" i="2" l="1"/>
  <c r="C111" i="2" s="1"/>
  <c r="D112" i="2" l="1"/>
  <c r="C112" i="2" s="1"/>
  <c r="D113" i="2" l="1"/>
  <c r="C113" i="2" s="1"/>
  <c r="D114" i="2" l="1"/>
  <c r="C114" i="2" s="1"/>
  <c r="D115" i="2" l="1"/>
  <c r="C115" i="2" s="1"/>
  <c r="D116" i="2" l="1"/>
  <c r="C116" i="2" s="1"/>
  <c r="D117" i="2" l="1"/>
  <c r="C117" i="2" s="1"/>
  <c r="D118" i="2" l="1"/>
  <c r="C118" i="2" s="1"/>
  <c r="D119" i="2" l="1"/>
  <c r="C119" i="2" s="1"/>
  <c r="D120" i="2" l="1"/>
  <c r="C120" i="2" s="1"/>
  <c r="D121" i="2" l="1"/>
  <c r="C121" i="2" s="1"/>
  <c r="D122" i="2" l="1"/>
  <c r="C122" i="2" s="1"/>
  <c r="D123" i="2" l="1"/>
  <c r="C123" i="2" s="1"/>
  <c r="D124" i="2" l="1"/>
  <c r="C124" i="2" s="1"/>
  <c r="D125" i="2" l="1"/>
  <c r="C125" i="2" s="1"/>
  <c r="D126" i="2" l="1"/>
  <c r="C126" i="2" s="1"/>
  <c r="D127" i="2" l="1"/>
  <c r="C127" i="2" s="1"/>
  <c r="D128" i="2" l="1"/>
  <c r="C128" i="2" s="1"/>
  <c r="D129" i="2" l="1"/>
  <c r="C129" i="2" s="1"/>
  <c r="D130" i="2" l="1"/>
  <c r="C130" i="2" s="1"/>
  <c r="D131" i="2" l="1"/>
  <c r="C131" i="2" s="1"/>
  <c r="D132" i="2" l="1"/>
  <c r="C132" i="2" s="1"/>
  <c r="D133" i="2" l="1"/>
  <c r="C133" i="2" s="1"/>
  <c r="D134" i="2" l="1"/>
  <c r="C134" i="2" s="1"/>
  <c r="D135" i="2" l="1"/>
  <c r="C135" i="2" s="1"/>
  <c r="D136" i="2" l="1"/>
  <c r="C136" i="2" s="1"/>
  <c r="D137" i="2" l="1"/>
  <c r="C137" i="2" s="1"/>
  <c r="D138" i="2" l="1"/>
  <c r="C138" i="2" s="1"/>
  <c r="D139" i="2" l="1"/>
  <c r="C139" i="2" s="1"/>
  <c r="D140" i="2" l="1"/>
  <c r="C140" i="2" s="1"/>
  <c r="D141" i="2" l="1"/>
  <c r="C141" i="2" s="1"/>
  <c r="D142" i="2" l="1"/>
  <c r="C142" i="2" s="1"/>
  <c r="D143" i="2" l="1"/>
  <c r="C143" i="2" s="1"/>
  <c r="D144" i="2" l="1"/>
  <c r="C144" i="2" s="1"/>
  <c r="D145" i="2" l="1"/>
  <c r="C145" i="2" s="1"/>
  <c r="D146" i="2" l="1"/>
  <c r="C146" i="2" s="1"/>
  <c r="D147" i="2" l="1"/>
  <c r="C147" i="2" s="1"/>
  <c r="D148" i="2" l="1"/>
  <c r="C148" i="2" s="1"/>
  <c r="D149" i="2" l="1"/>
  <c r="C149" i="2" s="1"/>
  <c r="D150" i="2" l="1"/>
  <c r="C150" i="2" s="1"/>
  <c r="D151" i="2" l="1"/>
  <c r="C151" i="2" s="1"/>
  <c r="D152" i="2" l="1"/>
  <c r="C152" i="2" s="1"/>
  <c r="D153" i="2" l="1"/>
  <c r="C153" i="2" s="1"/>
  <c r="D154" i="2" l="1"/>
  <c r="C154" i="2" s="1"/>
  <c r="D155" i="2" l="1"/>
  <c r="C155" i="2" s="1"/>
  <c r="D156" i="2" l="1"/>
  <c r="C156" i="2" s="1"/>
  <c r="D157" i="2" l="1"/>
  <c r="C157" i="2" s="1"/>
  <c r="D158" i="2" l="1"/>
  <c r="C158" i="2" s="1"/>
  <c r="D159" i="2" l="1"/>
  <c r="C159" i="2" s="1"/>
  <c r="D160" i="2" l="1"/>
  <c r="C160" i="2" s="1"/>
  <c r="D161" i="2" l="1"/>
  <c r="C161" i="2" s="1"/>
  <c r="D162" i="2" l="1"/>
  <c r="C162" i="2" s="1"/>
  <c r="D163" i="2" l="1"/>
  <c r="C163" i="2" s="1"/>
  <c r="D164" i="2" l="1"/>
  <c r="C164" i="2" s="1"/>
  <c r="D165" i="2" l="1"/>
  <c r="C165" i="2" s="1"/>
  <c r="D166" i="2" l="1"/>
  <c r="C166" i="2" s="1"/>
  <c r="D167" i="2" l="1"/>
  <c r="C167" i="2" s="1"/>
  <c r="D168" i="2" l="1"/>
  <c r="C168" i="2" s="1"/>
  <c r="D169" i="2" l="1"/>
  <c r="C169" i="2" s="1"/>
  <c r="D170" i="2" l="1"/>
  <c r="C170" i="2" s="1"/>
  <c r="D171" i="2" l="1"/>
  <c r="C171" i="2" s="1"/>
  <c r="D172" i="2" l="1"/>
  <c r="C172" i="2" s="1"/>
  <c r="D173" i="2" l="1"/>
  <c r="C173" i="2" s="1"/>
  <c r="D174" i="2" l="1"/>
  <c r="C174" i="2" s="1"/>
  <c r="D175" i="2" l="1"/>
  <c r="C175" i="2" s="1"/>
  <c r="D176" i="2" l="1"/>
  <c r="C176" i="2" s="1"/>
  <c r="D177" i="2" l="1"/>
  <c r="C177" i="2" s="1"/>
  <c r="D178" i="2" l="1"/>
  <c r="C178" i="2" s="1"/>
  <c r="D179" i="2" l="1"/>
  <c r="C179" i="2" s="1"/>
  <c r="D180" i="2" l="1"/>
  <c r="C180" i="2" s="1"/>
  <c r="D181" i="2" l="1"/>
  <c r="C181" i="2" s="1"/>
  <c r="D182" i="2" s="1"/>
  <c r="C182" i="2" s="1"/>
  <c r="D183" i="2" s="1"/>
  <c r="C183" i="2" s="1"/>
  <c r="D184" i="2" l="1"/>
  <c r="C184" i="2" s="1"/>
  <c r="D185" i="2" s="1"/>
  <c r="C185" i="2" s="1"/>
  <c r="D186" i="2" l="1"/>
  <c r="C186" i="2" s="1"/>
  <c r="D187" i="2" l="1"/>
  <c r="C187" i="2" s="1"/>
  <c r="D188" i="2" l="1"/>
  <c r="C188" i="2" s="1"/>
  <c r="D189" i="2" l="1"/>
  <c r="C189" i="2" s="1"/>
  <c r="D190" i="2" l="1"/>
  <c r="C190" i="2" s="1"/>
  <c r="D191" i="2" l="1"/>
  <c r="C191" i="2" s="1"/>
  <c r="D192" i="2" l="1"/>
  <c r="C192" i="2" s="1"/>
  <c r="D193" i="2" l="1"/>
  <c r="C193" i="2" s="1"/>
  <c r="D194" i="2" l="1"/>
  <c r="C194" i="2" s="1"/>
  <c r="D195" i="2" l="1"/>
  <c r="C195" i="2" s="1"/>
  <c r="D196" i="2" l="1"/>
  <c r="C196" i="2" s="1"/>
  <c r="D197" i="2" l="1"/>
  <c r="C197" i="2" s="1"/>
  <c r="D198" i="2" l="1"/>
  <c r="C198" i="2" s="1"/>
  <c r="D199" i="2" l="1"/>
  <c r="C199" i="2" s="1"/>
  <c r="D200" i="2" l="1"/>
  <c r="C200" i="2" s="1"/>
  <c r="D201" i="2" l="1"/>
  <c r="C201" i="2" s="1"/>
  <c r="D202" i="2" l="1"/>
  <c r="C202" i="2" s="1"/>
  <c r="D203" i="2" l="1"/>
  <c r="C203" i="2" s="1"/>
  <c r="D204" i="2" l="1"/>
  <c r="C204" i="2" s="1"/>
  <c r="D205" i="2" l="1"/>
  <c r="C205" i="2" s="1"/>
  <c r="D206" i="2" l="1"/>
  <c r="C206" i="2" s="1"/>
  <c r="D207" i="2" l="1"/>
  <c r="C207" i="2" s="1"/>
  <c r="D208" i="2" l="1"/>
  <c r="C208" i="2" s="1"/>
  <c r="D209" i="2" l="1"/>
  <c r="C209" i="2" s="1"/>
  <c r="D210" i="2" l="1"/>
  <c r="C210" i="2" s="1"/>
  <c r="D211" i="2" l="1"/>
  <c r="C211" i="2" s="1"/>
  <c r="D212" i="2" l="1"/>
  <c r="C212" i="2" s="1"/>
  <c r="D213" i="2" l="1"/>
  <c r="C213" i="2" s="1"/>
  <c r="D214" i="2" l="1"/>
  <c r="C214" i="2" s="1"/>
  <c r="D215" i="2" l="1"/>
  <c r="C215" i="2" s="1"/>
  <c r="D216" i="2" l="1"/>
  <c r="C216" i="2" s="1"/>
  <c r="D217" i="2" l="1"/>
  <c r="C217" i="2" s="1"/>
  <c r="D218" i="2" l="1"/>
  <c r="C218" i="2" s="1"/>
  <c r="D219" i="2" l="1"/>
  <c r="C219" i="2" s="1"/>
  <c r="D220" i="2" l="1"/>
  <c r="C220" i="2" s="1"/>
  <c r="D221" i="2" l="1"/>
  <c r="C221" i="2" s="1"/>
  <c r="D222" i="2" l="1"/>
  <c r="C222" i="2" s="1"/>
  <c r="D223" i="2" l="1"/>
  <c r="C223" i="2" s="1"/>
  <c r="D224" i="2" l="1"/>
  <c r="C224" i="2" s="1"/>
  <c r="D225" i="2" l="1"/>
  <c r="C225" i="2" s="1"/>
  <c r="D226" i="2" l="1"/>
  <c r="C226" i="2" s="1"/>
  <c r="D227" i="2" l="1"/>
  <c r="C227" i="2" s="1"/>
  <c r="D228" i="2" l="1"/>
  <c r="C228" i="2" s="1"/>
  <c r="D229" i="2" l="1"/>
  <c r="C229" i="2" s="1"/>
  <c r="D230" i="2" l="1"/>
  <c r="C230" i="2" s="1"/>
  <c r="D231" i="2" l="1"/>
  <c r="C231" i="2" s="1"/>
  <c r="D232" i="2" l="1"/>
  <c r="C232" i="2" s="1"/>
  <c r="D233" i="2" l="1"/>
  <c r="C233" i="2" s="1"/>
  <c r="D234" i="2" l="1"/>
  <c r="C234" i="2" s="1"/>
  <c r="D235" i="2" l="1"/>
  <c r="C235" i="2" s="1"/>
  <c r="D236" i="2" l="1"/>
  <c r="C236" i="2" s="1"/>
  <c r="D237" i="2" l="1"/>
  <c r="C237" i="2" s="1"/>
  <c r="D238" i="2" l="1"/>
  <c r="C238" i="2" s="1"/>
  <c r="D239" i="2" l="1"/>
  <c r="C239" i="2" s="1"/>
  <c r="D240" i="2" l="1"/>
  <c r="C240" i="2" s="1"/>
  <c r="D241" i="2" l="1"/>
  <c r="C241" i="2" s="1"/>
  <c r="D242" i="2" l="1"/>
  <c r="C242" i="2" s="1"/>
  <c r="D243" i="2" l="1"/>
  <c r="C243" i="2" s="1"/>
  <c r="D244" i="2" l="1"/>
  <c r="C244" i="2" s="1"/>
  <c r="D245" i="2" l="1"/>
  <c r="C245" i="2" s="1"/>
  <c r="D246" i="2" l="1"/>
  <c r="C246" i="2" s="1"/>
  <c r="D247" i="2" l="1"/>
  <c r="C247" i="2" s="1"/>
  <c r="D248" i="2" l="1"/>
  <c r="C248" i="2" s="1"/>
  <c r="D249" i="2" l="1"/>
  <c r="C249" i="2" s="1"/>
  <c r="D250" i="2" l="1"/>
  <c r="C250" i="2" s="1"/>
  <c r="D251" i="2" l="1"/>
  <c r="C251" i="2" s="1"/>
  <c r="D252" i="2" l="1"/>
  <c r="C252" i="2" s="1"/>
  <c r="D253" i="2" l="1"/>
  <c r="C253" i="2" s="1"/>
  <c r="D254" i="2" l="1"/>
  <c r="C254" i="2" s="1"/>
  <c r="D255" i="2" l="1"/>
  <c r="C255" i="2" s="1"/>
  <c r="D256" i="2" l="1"/>
  <c r="C256" i="2" s="1"/>
  <c r="D257" i="2" l="1"/>
  <c r="C257" i="2" s="1"/>
  <c r="D258" i="2" l="1"/>
  <c r="C258" i="2" s="1"/>
  <c r="D259" i="2" l="1"/>
  <c r="C259" i="2" s="1"/>
  <c r="D260" i="2" l="1"/>
  <c r="C260" i="2" s="1"/>
  <c r="D261" i="2" l="1"/>
  <c r="C261" i="2" s="1"/>
  <c r="D262" i="2" l="1"/>
  <c r="C262" i="2" s="1"/>
  <c r="D263" i="2" l="1"/>
  <c r="C263" i="2" s="1"/>
  <c r="D264" i="2" l="1"/>
  <c r="C264" i="2" s="1"/>
  <c r="D265" i="2" l="1"/>
  <c r="C265" i="2" s="1"/>
  <c r="D266" i="2" l="1"/>
  <c r="C266" i="2" s="1"/>
  <c r="D267" i="2" l="1"/>
  <c r="C267" i="2" s="1"/>
  <c r="D268" i="2" l="1"/>
  <c r="C268" i="2" s="1"/>
  <c r="D269" i="2" l="1"/>
  <c r="C269" i="2" s="1"/>
  <c r="D270" i="2" l="1"/>
  <c r="C270" i="2" s="1"/>
  <c r="D271" i="2" l="1"/>
  <c r="C271" i="2" s="1"/>
  <c r="D272" i="2" l="1"/>
  <c r="C272" i="2" s="1"/>
  <c r="D273" i="2" l="1"/>
  <c r="C273" i="2" s="1"/>
  <c r="D274" i="2" l="1"/>
  <c r="C274" i="2" s="1"/>
  <c r="D275" i="2" l="1"/>
  <c r="C275" i="2" s="1"/>
  <c r="D276" i="2" l="1"/>
  <c r="C276" i="2" s="1"/>
  <c r="D277" i="2" l="1"/>
  <c r="C277" i="2" s="1"/>
  <c r="D278" i="2" l="1"/>
  <c r="C278" i="2" s="1"/>
  <c r="D279" i="2" l="1"/>
  <c r="C279" i="2" s="1"/>
  <c r="D280" i="2" l="1"/>
  <c r="C280" i="2" s="1"/>
  <c r="D281" i="2" l="1"/>
  <c r="C281" i="2" s="1"/>
  <c r="D282" i="2" l="1"/>
  <c r="C282" i="2" s="1"/>
  <c r="D283" i="2" l="1"/>
  <c r="C283" i="2" s="1"/>
  <c r="D284" i="2" l="1"/>
  <c r="C284" i="2" s="1"/>
  <c r="D285" i="2" l="1"/>
  <c r="C285" i="2" s="1"/>
  <c r="D286" i="2" l="1"/>
  <c r="C286" i="2" s="1"/>
  <c r="D287" i="2" l="1"/>
  <c r="C287" i="2" s="1"/>
  <c r="D288" i="2" l="1"/>
  <c r="C288" i="2" s="1"/>
  <c r="D289" i="2" l="1"/>
  <c r="C289" i="2" s="1"/>
  <c r="D290" i="2" l="1"/>
  <c r="C290" i="2" s="1"/>
  <c r="D291" i="2" l="1"/>
  <c r="C291" i="2" s="1"/>
  <c r="D292" i="2" l="1"/>
  <c r="C292" i="2" s="1"/>
  <c r="D293" i="2" l="1"/>
  <c r="C293" i="2" s="1"/>
  <c r="D294" i="2" l="1"/>
  <c r="C294" i="2" s="1"/>
  <c r="D295" i="2" l="1"/>
  <c r="C295" i="2" s="1"/>
  <c r="D296" i="2" l="1"/>
  <c r="C296" i="2" s="1"/>
  <c r="D297" i="2" l="1"/>
  <c r="C297" i="2" s="1"/>
  <c r="D298" i="2" l="1"/>
  <c r="C298" i="2" s="1"/>
  <c r="D299" i="2" l="1"/>
  <c r="C299" i="2" s="1"/>
  <c r="D300" i="2" l="1"/>
  <c r="C300" i="2" s="1"/>
  <c r="D301" i="2" l="1"/>
  <c r="C301" i="2" s="1"/>
  <c r="D302" i="2" l="1"/>
  <c r="C302" i="2" s="1"/>
  <c r="D303" i="2" l="1"/>
  <c r="C303" i="2" s="1"/>
  <c r="D304" i="2" l="1"/>
  <c r="C304" i="2" s="1"/>
  <c r="D305" i="2" l="1"/>
  <c r="C305" i="2" s="1"/>
  <c r="D306" i="2" l="1"/>
  <c r="C306" i="2" s="1"/>
  <c r="D307" i="2" l="1"/>
  <c r="C307" i="2" s="1"/>
  <c r="D308" i="2" l="1"/>
  <c r="C308" i="2" s="1"/>
  <c r="D309" i="2" l="1"/>
  <c r="C309" i="2" s="1"/>
  <c r="D310" i="2" l="1"/>
  <c r="C310" i="2" s="1"/>
  <c r="D311" i="2" l="1"/>
  <c r="C311" i="2" s="1"/>
  <c r="D312" i="2" l="1"/>
  <c r="C312" i="2" s="1"/>
  <c r="D313" i="2" l="1"/>
  <c r="C313" i="2" s="1"/>
  <c r="D314" i="2" l="1"/>
  <c r="C314" i="2" s="1"/>
  <c r="D315" i="2" l="1"/>
  <c r="C315" i="2" s="1"/>
  <c r="D316" i="2" l="1"/>
  <c r="C316" i="2" s="1"/>
  <c r="D317" i="2" l="1"/>
  <c r="C317" i="2" s="1"/>
  <c r="D318" i="2" l="1"/>
  <c r="C318" i="2" s="1"/>
  <c r="D319" i="2" l="1"/>
  <c r="C319" i="2" s="1"/>
  <c r="D320" i="2" l="1"/>
  <c r="C320" i="2" s="1"/>
  <c r="D321" i="2" l="1"/>
  <c r="C321" i="2" s="1"/>
  <c r="D322" i="2" l="1"/>
  <c r="C322" i="2" s="1"/>
  <c r="D323" i="2" l="1"/>
  <c r="C323" i="2" s="1"/>
  <c r="D324" i="2" l="1"/>
  <c r="C324" i="2" s="1"/>
  <c r="D325" i="2" l="1"/>
  <c r="C325" i="2" s="1"/>
  <c r="D326" i="2" l="1"/>
  <c r="C326" i="2" s="1"/>
  <c r="D327" i="2" l="1"/>
  <c r="C327" i="2" s="1"/>
  <c r="D328" i="2" l="1"/>
  <c r="C328" i="2" s="1"/>
  <c r="D329" i="2" l="1"/>
  <c r="C329" i="2" s="1"/>
  <c r="D330" i="2" l="1"/>
  <c r="C330" i="2" s="1"/>
  <c r="D331" i="2" l="1"/>
  <c r="C331" i="2" s="1"/>
  <c r="D332" i="2" l="1"/>
  <c r="C332" i="2" s="1"/>
  <c r="D333" i="2" l="1"/>
  <c r="C333" i="2" s="1"/>
  <c r="D334" i="2" l="1"/>
  <c r="C334" i="2" s="1"/>
  <c r="D335" i="2" l="1"/>
  <c r="C335" i="2" s="1"/>
  <c r="D336" i="2" l="1"/>
  <c r="C336" i="2" s="1"/>
  <c r="D337" i="2" l="1"/>
  <c r="C337" i="2" s="1"/>
  <c r="D338" i="2" l="1"/>
  <c r="C338" i="2" s="1"/>
  <c r="D339" i="2" l="1"/>
  <c r="C339" i="2" s="1"/>
  <c r="D340" i="2" l="1"/>
  <c r="C340" i="2" s="1"/>
  <c r="D341" i="2" l="1"/>
  <c r="C341" i="2" s="1"/>
  <c r="D342" i="2" l="1"/>
  <c r="C342" i="2" s="1"/>
  <c r="D343" i="2" l="1"/>
  <c r="C343" i="2" s="1"/>
  <c r="D344" i="2" l="1"/>
  <c r="C344" i="2" s="1"/>
  <c r="D345" i="2" l="1"/>
  <c r="C345" i="2" s="1"/>
  <c r="D346" i="2" l="1"/>
  <c r="C346" i="2" s="1"/>
  <c r="D347" i="2" l="1"/>
  <c r="C347" i="2" s="1"/>
  <c r="D348" i="2" l="1"/>
  <c r="C348" i="2" s="1"/>
  <c r="D349" i="2" l="1"/>
  <c r="C349" i="2" s="1"/>
  <c r="D350" i="2" l="1"/>
  <c r="C350" i="2" s="1"/>
  <c r="D351" i="2" l="1"/>
  <c r="C351" i="2" s="1"/>
  <c r="D352" i="2" l="1"/>
  <c r="C352" i="2" s="1"/>
  <c r="D353" i="2" l="1"/>
  <c r="C353" i="2" s="1"/>
  <c r="D354" i="2" l="1"/>
  <c r="C354" i="2" s="1"/>
  <c r="D355" i="2" l="1"/>
  <c r="C355" i="2" s="1"/>
  <c r="D356" i="2" l="1"/>
  <c r="C356" i="2" s="1"/>
  <c r="D357" i="2" l="1"/>
  <c r="C357" i="2" s="1"/>
  <c r="D358" i="2" l="1"/>
  <c r="C358" i="2" s="1"/>
  <c r="D359" i="2" l="1"/>
  <c r="C359" i="2" s="1"/>
  <c r="D360" i="2" l="1"/>
  <c r="C360" i="2" s="1"/>
  <c r="D361" i="2" l="1"/>
  <c r="C361" i="2" s="1"/>
  <c r="D362" i="2" l="1"/>
  <c r="C362" i="2" s="1"/>
  <c r="J18" i="1" l="1"/>
  <c r="J19" i="1" s="1"/>
  <c r="J21" i="1" s="1"/>
  <c r="K18" i="1"/>
  <c r="K19" i="1" s="1"/>
  <c r="K21" i="1" s="1"/>
  <c r="I18" i="1"/>
  <c r="I19" i="1" s="1"/>
  <c r="I21" i="1" s="1"/>
  <c r="I23" i="1" l="1"/>
  <c r="I25" i="1" s="1"/>
  <c r="I32" i="1" s="1"/>
  <c r="K23" i="1"/>
  <c r="K25" i="1" s="1"/>
  <c r="K32" i="1" s="1"/>
  <c r="J23" i="1"/>
  <c r="J25" i="1" s="1"/>
  <c r="J32" i="1" s="1"/>
</calcChain>
</file>

<file path=xl/comments1.xml><?xml version="1.0" encoding="utf-8"?>
<comments xmlns="http://schemas.openxmlformats.org/spreadsheetml/2006/main">
  <authors>
    <author>Lawrence LaPlue</author>
    <author>LaPlue, Laurence</author>
  </authors>
  <commentList>
    <comment ref="B12" authorId="0" shapeId="0">
      <text>
        <r>
          <rPr>
            <b/>
            <sz val="9"/>
            <color indexed="81"/>
            <rFont val="Tahoma"/>
            <family val="2"/>
          </rPr>
          <t>Lawrence LaPlue:</t>
        </r>
        <r>
          <rPr>
            <sz val="9"/>
            <color indexed="81"/>
            <rFont val="Tahoma"/>
            <family val="2"/>
          </rPr>
          <t xml:space="preserve">
This cell ensures that each household is expending the same amount each month for "housing". 
Users may enter a separate (higher) number here if you like. Entering a higher number will, effectively, allow BOTH the renter and the homeowner surplus funds to invest over the period in question. 
However, don't forget to change back to the formula if you change anything else in the sheet. </t>
        </r>
      </text>
    </comment>
    <comment ref="C25" authorId="0" shapeId="0">
      <text>
        <r>
          <rPr>
            <b/>
            <sz val="9"/>
            <color indexed="81"/>
            <rFont val="Tahoma"/>
            <family val="2"/>
          </rPr>
          <t>Lawrence LaPlue:</t>
        </r>
        <r>
          <rPr>
            <sz val="9"/>
            <color indexed="81"/>
            <rFont val="Tahoma"/>
            <family val="2"/>
          </rPr>
          <t xml:space="preserve">
Property tax records are generally public records and can be found on Zillow or on respective county websites.</t>
        </r>
      </text>
    </comment>
    <comment ref="H25" authorId="1" shapeId="0">
      <text>
        <r>
          <rPr>
            <b/>
            <sz val="9"/>
            <color indexed="81"/>
            <rFont val="Tahoma"/>
            <family val="2"/>
          </rPr>
          <t>LaPlue, Laurence:</t>
        </r>
        <r>
          <rPr>
            <sz val="9"/>
            <color indexed="81"/>
            <rFont val="Tahoma"/>
            <family val="2"/>
          </rPr>
          <t xml:space="preserve">
These results include the subtraction of long-term capital-gains taxes, if applicable (depends on houshold marginal tax rate AND whether the investments were protected in a ROTH IRA. The results assume that the investments are only sold once in the final period. </t>
        </r>
      </text>
    </comment>
    <comment ref="C26" authorId="0" shapeId="0">
      <text>
        <r>
          <rPr>
            <b/>
            <sz val="9"/>
            <color indexed="81"/>
            <rFont val="Tahoma"/>
            <family val="2"/>
          </rPr>
          <t>Lawrence LaPlue:</t>
        </r>
        <r>
          <rPr>
            <sz val="9"/>
            <color indexed="81"/>
            <rFont val="Tahoma"/>
            <family val="2"/>
          </rPr>
          <t xml:space="preserve">
Divide home price by 1000, mult. By 3.5 or 4.   
Source: St Lous Federal Reserve. Specific markets will differ. </t>
        </r>
      </text>
    </comment>
    <comment ref="C27" authorId="0" shapeId="0">
      <text>
        <r>
          <rPr>
            <b/>
            <sz val="9"/>
            <color indexed="81"/>
            <rFont val="Tahoma"/>
            <family val="2"/>
          </rPr>
          <t>Lawrence LaPlue:</t>
        </r>
        <r>
          <rPr>
            <sz val="9"/>
            <color indexed="81"/>
            <rFont val="Tahoma"/>
            <family val="2"/>
          </rPr>
          <t xml:space="preserve">
Assume 1 to 1.5% maint.  
Source: St. Louis Federal Reserve</t>
        </r>
      </text>
    </comment>
    <comment ref="B31" authorId="0" shapeId="0">
      <text>
        <r>
          <rPr>
            <b/>
            <sz val="9"/>
            <color indexed="81"/>
            <rFont val="Tahoma"/>
            <family val="2"/>
          </rPr>
          <t>Lawrence LaPlue:</t>
        </r>
        <r>
          <rPr>
            <sz val="9"/>
            <color indexed="81"/>
            <rFont val="Tahoma"/>
            <family val="2"/>
          </rPr>
          <t xml:space="preserve">
Assumes cash to cover the closing costs… These can often be rolled into the mortgage, or covered by various other arrangements.</t>
        </r>
      </text>
    </comment>
    <comment ref="F31" authorId="0" shapeId="0">
      <text>
        <r>
          <rPr>
            <b/>
            <sz val="9"/>
            <color indexed="81"/>
            <rFont val="Tahoma"/>
            <family val="2"/>
          </rPr>
          <t xml:space="preserve">Lawrence LaPlue:
Two Points:
</t>
        </r>
        <r>
          <rPr>
            <sz val="9"/>
            <color indexed="81"/>
            <rFont val="Tahoma"/>
            <family val="2"/>
          </rPr>
          <t xml:space="preserve">1. From an accounting perspective, I assume each household must have the downpayment in cash. The buyer spends it on a house, the renter "spends" it on an investment. </t>
        </r>
        <r>
          <rPr>
            <b/>
            <sz val="9"/>
            <color indexed="81"/>
            <rFont val="Tahoma"/>
            <family val="2"/>
          </rPr>
          <t xml:space="preserve">
</t>
        </r>
        <r>
          <rPr>
            <sz val="9"/>
            <color indexed="81"/>
            <rFont val="Tahoma"/>
            <family val="2"/>
          </rPr>
          <t>2. Usually have to leave one month's rent on deposit with the landlord. 
Analysis basically assumes the household gets this back. If you want to assume you would lose this, remove it from  I23, J23, and K23.</t>
        </r>
      </text>
    </comment>
    <comment ref="H32" authorId="1" shapeId="0">
      <text>
        <r>
          <rPr>
            <b/>
            <sz val="9"/>
            <color indexed="81"/>
            <rFont val="Tahoma"/>
            <family val="2"/>
          </rPr>
          <t>LaPlue, Laurence:</t>
        </r>
        <r>
          <rPr>
            <sz val="9"/>
            <color indexed="81"/>
            <rFont val="Tahoma"/>
            <family val="2"/>
          </rPr>
          <t xml:space="preserve">
These results include the subtraction of long-term capital-gains taxes, if applicable (depends on houshold marginal tax rate AND whether the investments were protected in a ROTH IRA. The results assume that the investments are only sold once in the final period. </t>
        </r>
      </text>
    </comment>
    <comment ref="A38" authorId="0" shapeId="0">
      <text>
        <r>
          <rPr>
            <b/>
            <sz val="9"/>
            <color indexed="81"/>
            <rFont val="Tahoma"/>
            <family val="2"/>
          </rPr>
          <t>Lawrence LaPlue:</t>
        </r>
        <r>
          <rPr>
            <sz val="9"/>
            <color indexed="81"/>
            <rFont val="Tahoma"/>
            <family val="2"/>
          </rPr>
          <t xml:space="preserve">
For a buyer on the margin who drops into a lower bracket by itemizing, this analysis is more complicated. </t>
        </r>
      </text>
    </comment>
    <comment ref="H38" authorId="0" shapeId="0">
      <text>
        <r>
          <rPr>
            <b/>
            <sz val="9"/>
            <color indexed="81"/>
            <rFont val="Tahoma"/>
            <family val="2"/>
          </rPr>
          <t>Lawrence LaPlue:</t>
        </r>
        <r>
          <rPr>
            <sz val="9"/>
            <color indexed="81"/>
            <rFont val="Tahoma"/>
            <family val="2"/>
          </rPr>
          <t xml:space="preserve">
Note that, regardless of the budgeted amount, the homeowner will be able to increase their contribution after paying off their mortgage. </t>
        </r>
      </text>
    </comment>
    <comment ref="D39" authorId="1" shapeId="0">
      <text>
        <r>
          <rPr>
            <b/>
            <sz val="9"/>
            <color indexed="81"/>
            <rFont val="Tahoma"/>
            <family val="2"/>
          </rPr>
          <t>LaPlue, Laurence:</t>
        </r>
        <r>
          <rPr>
            <sz val="9"/>
            <color indexed="81"/>
            <rFont val="Tahoma"/>
            <family val="2"/>
          </rPr>
          <t xml:space="preserve">
Given IRA contribution rules (capped at $5,500/yr per person) it may not be feasible to place the entire down-payment in a ROTH in the first year.  </t>
        </r>
      </text>
    </comment>
  </commentList>
</comments>
</file>

<file path=xl/comments2.xml><?xml version="1.0" encoding="utf-8"?>
<comments xmlns="http://schemas.openxmlformats.org/spreadsheetml/2006/main">
  <authors>
    <author>Lawrence LaPlue</author>
  </authors>
  <commentList>
    <comment ref="E2" authorId="0" shapeId="0">
      <text>
        <r>
          <rPr>
            <b/>
            <sz val="9"/>
            <color indexed="81"/>
            <rFont val="Tahoma"/>
            <family val="2"/>
          </rPr>
          <t>Lawrence LaPlue:</t>
        </r>
        <r>
          <rPr>
            <sz val="9"/>
            <color indexed="81"/>
            <rFont val="Tahoma"/>
            <family val="2"/>
          </rPr>
          <t xml:space="preserve">
It probably makes sense to also change the interest rate to one corresponding to actual 30-yr rates</t>
        </r>
      </text>
    </comment>
    <comment ref="AD2" authorId="0" shapeId="0">
      <text>
        <r>
          <rPr>
            <b/>
            <sz val="9"/>
            <color indexed="81"/>
            <rFont val="Tahoma"/>
            <family val="2"/>
          </rPr>
          <t>Lawrence LaPlue:</t>
        </r>
        <r>
          <rPr>
            <sz val="9"/>
            <color indexed="81"/>
            <rFont val="Tahoma"/>
            <family val="2"/>
          </rPr>
          <t xml:space="preserve">
To generate this data, re-run the "What-if" analysis, but change the result cell to "I37" (the renter's total investment account). </t>
        </r>
      </text>
    </comment>
  </commentList>
</comments>
</file>

<file path=xl/sharedStrings.xml><?xml version="1.0" encoding="utf-8"?>
<sst xmlns="http://schemas.openxmlformats.org/spreadsheetml/2006/main" count="149" uniqueCount="113">
  <si>
    <t>Rent vs Buy</t>
  </si>
  <si>
    <t>Time Period (YRS)</t>
  </si>
  <si>
    <t>Mortgage</t>
  </si>
  <si>
    <t>Interest Rate (%)</t>
  </si>
  <si>
    <t>Monthly Payment</t>
  </si>
  <si>
    <t>Home Price</t>
  </si>
  <si>
    <t>Down payment (%)</t>
  </si>
  <si>
    <t xml:space="preserve">Down payment  </t>
  </si>
  <si>
    <t>Closing Costs</t>
  </si>
  <si>
    <t>BUY</t>
  </si>
  <si>
    <t>RENT</t>
  </si>
  <si>
    <t>Insurance (monthly)</t>
  </si>
  <si>
    <t>Mortgage Time Period (yrs)</t>
  </si>
  <si>
    <t>Cost after time period</t>
  </si>
  <si>
    <t>Remaining Mortgage</t>
  </si>
  <si>
    <t>Initial Mortgage</t>
  </si>
  <si>
    <t>Balance</t>
  </si>
  <si>
    <t>Principal</t>
  </si>
  <si>
    <t>Interest</t>
  </si>
  <si>
    <t>Payment</t>
  </si>
  <si>
    <t>Payment Number</t>
  </si>
  <si>
    <t>Cash to Owner</t>
  </si>
  <si>
    <t>Invest the down payment</t>
  </si>
  <si>
    <t>Appreciation</t>
  </si>
  <si>
    <t>Final Equity Position</t>
  </si>
  <si>
    <t>http://www.thesimpledollar.com/where-does-7-come-from-when-it-comes-to-long-term-stock-returns/</t>
  </si>
  <si>
    <t>Avg. Return*</t>
  </si>
  <si>
    <t>*NOTE: Historical S&amp;P 500 (inflation adjusted) return is 7%</t>
  </si>
  <si>
    <t>Upkeep (mothly)</t>
  </si>
  <si>
    <t>http://observationsandnotes.blogspot.com/2011/07/housing-prices-inflation-since-1900.html</t>
  </si>
  <si>
    <t>3 Possible Real-estate Scenarios</t>
  </si>
  <si>
    <t>NOTE: that if this appreciation rate is consided, relative to inflation, 0 is a reasonable "real" target. Historically (from 1900 - 2012) inflation adjusted housing prices have only risen by roughly 0.1% per year on average.</t>
  </si>
  <si>
    <t>Year</t>
  </si>
  <si>
    <t>Annual Interest</t>
  </si>
  <si>
    <t>Total Annual Interest Payments</t>
  </si>
  <si>
    <t>Running Total</t>
  </si>
  <si>
    <t>Highest MARGINAL Tax Rate</t>
  </si>
  <si>
    <t>Average Annual Deduction (interest deduction, in practice, is more beneficial early in the life of a mortgage)</t>
  </si>
  <si>
    <t>Possible Total Tax Deductions*</t>
  </si>
  <si>
    <t>llaplue@outlook.com</t>
  </si>
  <si>
    <t>*NOTE: a rough (and optomistic) shot at incorporating this analysis subtracts this value from cells I11, J11, and K11</t>
  </si>
  <si>
    <t>Actual advantage of renting with both investment considerations</t>
  </si>
  <si>
    <t>Analysis continues in columns H-K (real estate scenarios)</t>
  </si>
  <si>
    <t>Actual advantage of renting (with investment of the down payment)</t>
  </si>
  <si>
    <t>Renter's Investment / Retirement Account</t>
  </si>
  <si>
    <t>1</t>
  </si>
  <si>
    <t>3</t>
  </si>
  <si>
    <t>10</t>
  </si>
  <si>
    <t>15</t>
  </si>
  <si>
    <t>20</t>
  </si>
  <si>
    <t>30</t>
  </si>
  <si>
    <t>40</t>
  </si>
  <si>
    <t>5</t>
  </si>
  <si>
    <t>50</t>
  </si>
  <si>
    <t>60</t>
  </si>
  <si>
    <t>70</t>
  </si>
  <si>
    <t>Time Period Under Consideration</t>
  </si>
  <si>
    <t>Analysis / Discussion</t>
  </si>
  <si>
    <t>30-yr mortgage</t>
  </si>
  <si>
    <t>15-yr mortgage</t>
  </si>
  <si>
    <t>Updated Homeowner Cash Outflow (including interest deduction)</t>
  </si>
  <si>
    <t>VERY ROUGH - Assumes Itemizing and no bracket switching</t>
  </si>
  <si>
    <t xml:space="preserve">The new "Scenario PivotTable" sheet can then be deleted. </t>
  </si>
  <si>
    <t xml:space="preserve">Last Updated: </t>
  </si>
  <si>
    <t>General</t>
  </si>
  <si>
    <t>Monthly Rent</t>
  </si>
  <si>
    <t>Total Monthly Cost (rounded)</t>
  </si>
  <si>
    <t>Total housing expenditures over time period</t>
  </si>
  <si>
    <r>
      <t xml:space="preserve">Gains to </t>
    </r>
    <r>
      <rPr>
        <b/>
        <sz val="11"/>
        <color theme="1"/>
        <rFont val="Calibri"/>
        <family val="2"/>
        <scheme val="minor"/>
      </rPr>
      <t>home owner</t>
    </r>
    <r>
      <rPr>
        <sz val="11"/>
        <color theme="1"/>
        <rFont val="Calibri"/>
        <family val="2"/>
        <scheme val="minor"/>
      </rPr>
      <t xml:space="preserve"> from investing any monthly "savings" (if any) when housing costs are less than budgeted.</t>
    </r>
  </si>
  <si>
    <r>
      <t xml:space="preserve">Gains to </t>
    </r>
    <r>
      <rPr>
        <b/>
        <sz val="11"/>
        <color theme="1"/>
        <rFont val="Calibri"/>
        <family val="2"/>
        <scheme val="minor"/>
      </rPr>
      <t>renter</t>
    </r>
    <r>
      <rPr>
        <sz val="11"/>
        <color theme="1"/>
        <rFont val="Calibri"/>
        <family val="2"/>
        <scheme val="minor"/>
      </rPr>
      <t xml:space="preserve"> from investing the monthly "savings" (if any) when housing costs are less than budgeted.</t>
    </r>
  </si>
  <si>
    <t>25</t>
  </si>
  <si>
    <t>35</t>
  </si>
  <si>
    <t>45</t>
  </si>
  <si>
    <t>Difference between housing budget (D9) and actual monthly costs (B26 and F26) can also be invested/saved. This potential is accounted for, below.</t>
  </si>
  <si>
    <t>Monthly Housing/Investing Budget (max of monthly "housing" expenditures from renting or buying).</t>
  </si>
  <si>
    <t>Relative Outcome (30 yr mortgage)</t>
  </si>
  <si>
    <t>Relative Outcome (15 yr mortgage)</t>
  </si>
  <si>
    <t xml:space="preserve">NOTE: The following analysis corresponds to specific details from various analyis scenarios. Does not apply to all scenarios. </t>
  </si>
  <si>
    <t>Specific</t>
  </si>
  <si>
    <t>14</t>
  </si>
  <si>
    <t>16</t>
  </si>
  <si>
    <t>29</t>
  </si>
  <si>
    <t>31</t>
  </si>
  <si>
    <t xml:space="preserve">Renter's Investment Account. </t>
  </si>
  <si>
    <t>Disclaimer: This workbook was created for personal and academic use only, it is not inteded to provide specific financial advice.</t>
  </si>
  <si>
    <r>
      <rPr>
        <b/>
        <sz val="11"/>
        <color theme="1"/>
        <rFont val="Calibri"/>
        <family val="2"/>
        <scheme val="minor"/>
      </rPr>
      <t xml:space="preserve">NOTE 2: </t>
    </r>
    <r>
      <rPr>
        <sz val="11"/>
        <color theme="1"/>
        <rFont val="Calibri"/>
        <family val="2"/>
        <scheme val="minor"/>
      </rPr>
      <t>This analysis assumes that the household (whether they choose to rent or to buy) has the required downpayment available in cash.</t>
    </r>
  </si>
  <si>
    <r>
      <rPr>
        <b/>
        <sz val="11"/>
        <color theme="1"/>
        <rFont val="Calibri"/>
        <family val="2"/>
        <scheme val="minor"/>
      </rPr>
      <t xml:space="preserve">NOTE 4: </t>
    </r>
    <r>
      <rPr>
        <sz val="11"/>
        <color theme="1"/>
        <rFont val="Calibri"/>
        <family val="2"/>
        <scheme val="minor"/>
      </rPr>
      <t>This analysis does not attempt to evaluate tax implications, except to ROUGHLY incorporate consideration of a mortgage interest deduction for potential homeowners. See cell A36.</t>
    </r>
  </si>
  <si>
    <t xml:space="preserve">Analysis on this sheet is RELATIVE (to other housing options), not absolute (i.e. it is not simulating a household net-worth over various time horizons). </t>
  </si>
  <si>
    <t xml:space="preserve">Thus, in each figure, any year that the value is positive represents a time-horizon over which the RENTER scenario leaves the household better off financially than the HOME OWNER scenario. </t>
  </si>
  <si>
    <t xml:space="preserve">From the "Analysis" sheet, choose the Data Tab &gt; Forecast Section &gt; "What-If Analysis &gt; Scenario Manager... &gt; Summary… &gt; "Scenario Pivot Table Report" radio button should be selected for "Result Cell" J32 (which is the "Actual advantage of renting with both investment considerations" assuming a "real" inflation-adjusted housing return of 0%). The data will publish in a new "Pivot Table" sheet and can then be copied and paseted here ("Paste Values" to maintain formatting) and sorted by "Time Period Under Consideration". The plot should automatically update. </t>
  </si>
  <si>
    <t>Copyright: Lawrence LaPlue</t>
  </si>
  <si>
    <t xml:space="preserve">Occasionally the simulator "glitches" with some of the calculations. You may need to run the What-If analysis twice to confirm that the values are correct. </t>
  </si>
  <si>
    <t>https://lawrencelaplue.com/2017/05/25/rent-vs-buy/</t>
  </si>
  <si>
    <t xml:space="preserve">Overview: This workbook is predicated on the idea that households are constrained with regard to their wealth. In particular, consumption crowds out investment and vice versa. For most transactions, this is obvious and the tradeoff is straightforward. Housing, however, is a more complicated good, since it can serve as BOTH a consumption and an investment good. In addition, since it generally comprises a substantial portion of household budgets it is important to consider the numerous implications (opportunity costs) that a financial decision of that magnitude entails. This analysis approximately compares the CASH-EQUIVALENCE of two decisions (rent vs own), i.e. after living in a home for a period of time, what is the financial position of a person as they leave the home (either selling or ending a lease) -- many of the details related to either decision can be easily modified to more closely match an individual's situation. </t>
  </si>
  <si>
    <t xml:space="preserve">NOTE 1: In an attempt to compare apples to apples, a fixed budget must be established. Of course, this is often dictated by the local market conditions, but for the investment outcomes to be comperable, the analysis assumes that the household sets aside similar amounts of cash, for both options. In other words, the household should assume the same fixed outlay (that will go towards housing expenses OR a stock market investment), regardless of whether they rent or buy (that the household will be able to maintain the conviction necessary to follow through with this is an important and strong assumption).  </t>
  </si>
  <si>
    <t xml:space="preserve">NOTE 3: Gray highlighting denotes "assumption" cells. Interested individuals should make changes that match their risk tollerances and personal experience and generally seem factual and specific to their own situation. Several cells have attached comments for further detail. </t>
  </si>
  <si>
    <t xml:space="preserve">NOTE 5: Individual scenarios and their various details and outcomes can be developed and evaluated on this "Analysis" sheet. Using Excel's "What-If" analysis, a series of outcomes (associated with a specific scenario) can be evaluated, visually, in the "Plot" sheet (further details can be found in that sheet). </t>
  </si>
  <si>
    <r>
      <rPr>
        <b/>
        <sz val="11"/>
        <color theme="1"/>
        <rFont val="Calibri"/>
        <family val="2"/>
        <scheme val="minor"/>
      </rPr>
      <t>Renter's</t>
    </r>
    <r>
      <rPr>
        <sz val="11"/>
        <color theme="1"/>
        <rFont val="Calibri"/>
        <family val="2"/>
        <scheme val="minor"/>
      </rPr>
      <t xml:space="preserve"> total investment account balance (from investing the downpayment, and any additional investment along the way)</t>
    </r>
  </si>
  <si>
    <t>Commission/Closing (M17)</t>
  </si>
  <si>
    <t>Property Tax (monthly)</t>
  </si>
  <si>
    <t xml:space="preserve">Cash up front </t>
  </si>
  <si>
    <t>Long Term Capital Gains</t>
  </si>
  <si>
    <t>https://www.fool.com/retirement/2016/12/11/long-term-capital-gains-tax-rates-in-2017.aspx</t>
  </si>
  <si>
    <t>Will you be able to place your investments in a ROTH IRA? (YES or NO)</t>
  </si>
  <si>
    <t xml:space="preserve">*NOTE 1: If the funds are invested in a ROTH IRA or similar instrument, there will be no taxes assessed on the investment growth. </t>
  </si>
  <si>
    <t>*NOTE 2: Under usual circumstances, your  long term capital gains rate is determined by your marginal tax rate (MTR). For 2017 the long-term capital gains rate is 0% for MTR of 10% and 15%, but rises to 15% for MTR upto 39.6% at which point it jumps to 20%.</t>
  </si>
  <si>
    <t>NO</t>
  </si>
  <si>
    <r>
      <t>The most curious observation from this analysis I've noticed is that--</t>
    </r>
    <r>
      <rPr>
        <b/>
        <sz val="11"/>
        <color theme="1"/>
        <rFont val="Calibri"/>
        <family val="2"/>
        <scheme val="minor"/>
      </rPr>
      <t xml:space="preserve">for SOME scenario details </t>
    </r>
    <r>
      <rPr>
        <sz val="11"/>
        <color theme="1"/>
        <rFont val="Calibri"/>
        <family val="2"/>
        <scheme val="minor"/>
      </rPr>
      <t xml:space="preserve">(e.g. $175,000 house with $1200 rent, given current interest rates)--for a moderate time horizon (e.g. beginning around the 3-yr mark) a buyer </t>
    </r>
    <r>
      <rPr>
        <b/>
        <sz val="11"/>
        <color theme="1"/>
        <rFont val="Calibri"/>
        <family val="2"/>
        <scheme val="minor"/>
      </rPr>
      <t>with a 30-year mortgage</t>
    </r>
    <r>
      <rPr>
        <sz val="11"/>
        <color theme="1"/>
        <rFont val="Calibri"/>
        <family val="2"/>
        <scheme val="minor"/>
      </rPr>
      <t xml:space="preserve"> will be better off than a renter (this jives with conventional wisdom). However, around the 30 year mark, the magic of compounding interest (at the higher, stock market rate of return) begins to drag the renter (who has a larger investment nest egg, but no home equity) ahead at an exponential pace, so that they catch up and surpass the buyer around the 50yr mark! Given the very long time horizon (most potential homeowners will not be very concerned about the fact that they </t>
    </r>
    <r>
      <rPr>
        <i/>
        <sz val="11"/>
        <color theme="1"/>
        <rFont val="Calibri"/>
        <family val="2"/>
        <scheme val="minor"/>
      </rPr>
      <t>might</t>
    </r>
    <r>
      <rPr>
        <sz val="11"/>
        <color theme="1"/>
        <rFont val="Calibri"/>
        <family val="2"/>
        <scheme val="minor"/>
      </rPr>
      <t xml:space="preserve"> be better off renting 50 years from now (esp. given that the stock maret average is also associated with dramatic fluctuations above and below the average), I'm not sure what to make of that for most households, but it's still kind of interesting that pretty "normal" assumptions on rent and housing prices can generate this outcome. Basically this result is "saying" that stocks are a much better investment than housing (not super suprising given that housing is largely a consumption good). The time it takes before a renter catches up is shorter, of course, if the rent is lower... if it's low enough, relative to home prices,  then it's possible that it would never make financial sense to buy, across </t>
    </r>
    <r>
      <rPr>
        <i/>
        <sz val="11"/>
        <color theme="1"/>
        <rFont val="Calibri"/>
        <family val="2"/>
        <scheme val="minor"/>
      </rPr>
      <t xml:space="preserve">any </t>
    </r>
    <r>
      <rPr>
        <sz val="11"/>
        <color theme="1"/>
        <rFont val="Calibri"/>
        <family val="2"/>
        <scheme val="minor"/>
      </rPr>
      <t xml:space="preserve">time horizon. </t>
    </r>
  </si>
  <si>
    <t>Apparent Advantage of Renting (excluding investment considerations)</t>
  </si>
  <si>
    <t>http://www.nahbclassic.org/fileUpload_details.aspx?contentTypeID=3&amp;contentID=110770&amp;subContentID=194118&amp;channelID=311</t>
  </si>
  <si>
    <t xml:space="preserve">This links to a research article breaking down home-ownership tenure from 1987 - 2007 (note: that expected tenures rose in the midst of the 2008 recession). </t>
  </si>
  <si>
    <t xml:space="preserve">The article breaks the data down by rough geography, and whether the household is a first-time homeowner or not. </t>
  </si>
  <si>
    <r>
      <t xml:space="preserve">Another curious observation is that, leaving all other details unchanged, except to change from a 30-yr to a 15-yr mortgage, and slightly lower the interest rates, the 30 and 15 yr mortgage scenarios yield very different outcomes. In the case of the 15yr mortgage, the renter will be better off until just after the buyer pays off their mortgage, at which point their increased ability to save will propel them ahead, relatively quickly. This analysis suggests that, </t>
    </r>
    <r>
      <rPr>
        <b/>
        <sz val="11"/>
        <color theme="1"/>
        <rFont val="Calibri"/>
        <family val="2"/>
        <scheme val="minor"/>
      </rPr>
      <t>IF</t>
    </r>
    <r>
      <rPr>
        <sz val="11"/>
        <color theme="1"/>
        <rFont val="Calibri"/>
        <family val="2"/>
        <scheme val="minor"/>
      </rPr>
      <t xml:space="preserve"> the household expects to move in 15 years or less (very high liklihood for younger familes, esp. first-time home buyers), the household will be better off (financially) if they rent. Again, these differences arise in this particular scenario. Other scenarios can yield substantially different results from these. This possibility is at least one reason that advisers (online and elsewhere) stress that individual situatations are so important and why it is so important for different households to "run the numbers" for themselves... This is also why I have published this workbook.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</si>
</sst>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8" formatCode="&quot;$&quot;#,##0.00_);[Red]\(&quot;$&quot;#,##0.00\)"/>
    <numFmt numFmtId="44" formatCode="_(&quot;$&quot;* #,##0.00_);_(&quot;$&quot;* \(#,##0.00\);_(&quot;$&quot;* &quot;-&quot;??_);_(@_)"/>
    <numFmt numFmtId="164" formatCode="0.000%"/>
    <numFmt numFmtId="165" formatCode="&quot;$&quot;#,##0.00"/>
    <numFmt numFmtId="166" formatCode="_(&quot;$&quot;* #,##0_);_(&quot;$&quot;* \(#,##0\);_(&quot;$&quot;* &quot;-&quot;??_);_(@_)"/>
  </numFmts>
  <fonts count="26"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1"/>
      <color theme="0"/>
      <name val="Calibri"/>
      <family val="2"/>
      <scheme val="minor"/>
    </font>
    <font>
      <sz val="9"/>
      <color indexed="81"/>
      <name val="Tahoma"/>
      <family val="2"/>
    </font>
    <font>
      <b/>
      <sz val="9"/>
      <color indexed="81"/>
      <name val="Tahoma"/>
      <family val="2"/>
    </font>
    <font>
      <i/>
      <sz val="11"/>
      <color theme="1"/>
      <name val="Calibri"/>
      <family val="2"/>
      <scheme val="minor"/>
    </font>
    <font>
      <sz val="11"/>
      <color theme="1"/>
      <name val="Calibri"/>
      <family val="2"/>
      <scheme val="minor"/>
    </font>
    <font>
      <b/>
      <i/>
      <u/>
      <sz val="11"/>
      <color theme="1"/>
      <name val="Calibri"/>
      <family val="2"/>
      <scheme val="minor"/>
    </font>
    <font>
      <b/>
      <sz val="11"/>
      <color theme="1"/>
      <name val="Calibri"/>
      <family val="2"/>
      <scheme val="minor"/>
    </font>
    <font>
      <i/>
      <sz val="11"/>
      <color theme="1"/>
      <name val="Calibri"/>
      <family val="2"/>
      <scheme val="minor"/>
    </font>
    <font>
      <sz val="36"/>
      <color theme="1"/>
      <name val="Calibri"/>
      <family val="2"/>
      <scheme val="minor"/>
    </font>
    <font>
      <sz val="11"/>
      <color theme="1"/>
      <name val="Calibri"/>
      <family val="2"/>
      <scheme val="minor"/>
    </font>
    <font>
      <sz val="16"/>
      <color theme="1"/>
      <name val="Calibri"/>
      <family val="2"/>
      <scheme val="minor"/>
    </font>
    <font>
      <u/>
      <sz val="16"/>
      <color theme="10"/>
      <name val="Calibri"/>
      <family val="2"/>
      <scheme val="minor"/>
    </font>
    <font>
      <b/>
      <sz val="16"/>
      <color theme="1"/>
      <name val="Calibri"/>
      <family val="2"/>
      <scheme val="minor"/>
    </font>
    <font>
      <b/>
      <sz val="11"/>
      <color theme="1"/>
      <name val="Calibri"/>
      <family val="2"/>
      <scheme val="minor"/>
    </font>
    <font>
      <b/>
      <sz val="14"/>
      <color theme="1"/>
      <name val="Calibri"/>
      <family val="2"/>
      <scheme val="minor"/>
    </font>
    <font>
      <b/>
      <sz val="11"/>
      <color theme="0"/>
      <name val="Calibri"/>
      <family val="2"/>
      <scheme val="minor"/>
    </font>
    <font>
      <u/>
      <sz val="11"/>
      <color theme="10"/>
      <name val="Calibri"/>
      <family val="2"/>
      <scheme val="minor"/>
    </font>
    <font>
      <b/>
      <i/>
      <u/>
      <sz val="11"/>
      <color theme="1"/>
      <name val="Calibri"/>
      <family val="2"/>
      <scheme val="minor"/>
    </font>
    <font>
      <i/>
      <u/>
      <sz val="11"/>
      <color theme="1"/>
      <name val="Calibri"/>
      <family val="2"/>
      <scheme val="minor"/>
    </font>
    <font>
      <b/>
      <sz val="12"/>
      <color theme="1"/>
      <name val="Calibri"/>
      <family val="2"/>
      <scheme val="minor"/>
    </font>
    <font>
      <i/>
      <sz val="11"/>
      <color theme="1"/>
      <name val="Calibri"/>
      <family val="2"/>
      <scheme val="minor"/>
    </font>
    <font>
      <sz val="12"/>
      <color theme="1"/>
      <name val="Calibri"/>
      <family val="2"/>
      <scheme val="minor"/>
    </font>
  </fonts>
  <fills count="3">
    <fill>
      <patternFill patternType="none"/>
    </fill>
    <fill>
      <patternFill patternType="gray125"/>
    </fill>
    <fill>
      <patternFill patternType="solid">
        <fgColor rgb="FFA5A5A5"/>
      </patternFill>
    </fill>
  </fills>
  <borders count="1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rgb="FF3F3F3F"/>
      </left>
      <right style="double">
        <color rgb="FF3F3F3F"/>
      </right>
      <top style="double">
        <color rgb="FF3F3F3F"/>
      </top>
      <bottom style="double">
        <color rgb="FF3F3F3F"/>
      </bottom>
      <diagonal/>
    </border>
    <border>
      <left style="double">
        <color rgb="FF3F3F3F"/>
      </left>
      <right/>
      <top style="double">
        <color rgb="FF3F3F3F"/>
      </top>
      <bottom style="double">
        <color rgb="FF3F3F3F"/>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ouble">
        <color rgb="FF3F3F3F"/>
      </left>
      <right style="medium">
        <color indexed="64"/>
      </right>
      <top style="double">
        <color rgb="FF3F3F3F"/>
      </top>
      <bottom style="double">
        <color rgb="FF3F3F3F"/>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double">
        <color rgb="FF3F3F3F"/>
      </right>
      <top style="double">
        <color rgb="FF3F3F3F"/>
      </top>
      <bottom style="double">
        <color rgb="FF3F3F3F"/>
      </bottom>
      <diagonal/>
    </border>
  </borders>
  <cellStyleXfs count="5">
    <xf numFmtId="0" fontId="0" fillId="0" borderId="0"/>
    <xf numFmtId="44" fontId="1" fillId="0" borderId="0" applyFont="0" applyFill="0" applyBorder="0" applyAlignment="0" applyProtection="0"/>
    <xf numFmtId="0" fontId="3" fillId="0" borderId="0" applyNumberFormat="0" applyFill="0" applyBorder="0" applyAlignment="0" applyProtection="0"/>
    <xf numFmtId="0" fontId="4" fillId="2" borderId="8" applyNumberFormat="0" applyAlignment="0" applyProtection="0"/>
    <xf numFmtId="9" fontId="1" fillId="0" borderId="0" applyFont="0" applyFill="0" applyBorder="0" applyAlignment="0" applyProtection="0"/>
  </cellStyleXfs>
  <cellXfs count="161">
    <xf numFmtId="0" fontId="0" fillId="0" borderId="0" xfId="0"/>
    <xf numFmtId="44" fontId="0" fillId="0" borderId="0" xfId="0" applyNumberFormat="1"/>
    <xf numFmtId="8" fontId="0" fillId="0" borderId="0" xfId="0" applyNumberFormat="1"/>
    <xf numFmtId="165" fontId="0" fillId="0" borderId="0" xfId="1" applyNumberFormat="1" applyFont="1"/>
    <xf numFmtId="2" fontId="8" fillId="0" borderId="0" xfId="0" applyNumberFormat="1" applyFont="1" applyAlignment="1">
      <alignment horizontal="left" wrapText="1"/>
    </xf>
    <xf numFmtId="166" fontId="8" fillId="0" borderId="0" xfId="1" applyNumberFormat="1" applyFont="1" applyAlignment="1">
      <alignment wrapText="1"/>
    </xf>
    <xf numFmtId="0" fontId="8" fillId="0" borderId="0" xfId="0" applyFont="1"/>
    <xf numFmtId="166" fontId="8" fillId="0" borderId="0" xfId="1" applyNumberFormat="1" applyFont="1"/>
    <xf numFmtId="0" fontId="8" fillId="0" borderId="0" xfId="0" applyFont="1" applyAlignment="1"/>
    <xf numFmtId="2" fontId="8" fillId="0" borderId="0" xfId="0" applyNumberFormat="1" applyFont="1" applyAlignment="1"/>
    <xf numFmtId="0" fontId="9" fillId="0" borderId="1" xfId="0" applyFont="1" applyBorder="1"/>
    <xf numFmtId="0" fontId="8" fillId="0" borderId="2" xfId="0" applyFont="1" applyBorder="1"/>
    <xf numFmtId="0" fontId="8" fillId="0" borderId="3" xfId="0" applyFont="1" applyBorder="1"/>
    <xf numFmtId="0" fontId="9" fillId="0" borderId="4" xfId="0" applyFont="1" applyBorder="1"/>
    <xf numFmtId="0" fontId="8" fillId="0" borderId="0" xfId="0" applyFont="1" applyBorder="1"/>
    <xf numFmtId="0" fontId="8" fillId="0" borderId="14" xfId="0" applyFont="1" applyBorder="1"/>
    <xf numFmtId="0" fontId="10" fillId="0" borderId="4" xfId="0" applyFont="1" applyBorder="1"/>
    <xf numFmtId="0" fontId="8" fillId="0" borderId="4" xfId="0" applyFont="1" applyBorder="1" applyAlignment="1">
      <alignment horizontal="left" wrapText="1"/>
    </xf>
    <xf numFmtId="0" fontId="8" fillId="0" borderId="0" xfId="0" applyFont="1" applyBorder="1" applyAlignment="1">
      <alignment horizontal="left" wrapText="1"/>
    </xf>
    <xf numFmtId="0" fontId="10" fillId="0" borderId="4" xfId="0" applyFont="1" applyBorder="1" applyAlignment="1">
      <alignment horizontal="left" wrapText="1"/>
    </xf>
    <xf numFmtId="2" fontId="8" fillId="0" borderId="0" xfId="0" applyNumberFormat="1" applyFont="1" applyAlignment="1">
      <alignment horizontal="center"/>
    </xf>
    <xf numFmtId="2" fontId="8" fillId="0" borderId="6" xfId="0" applyNumberFormat="1" applyFont="1" applyBorder="1" applyAlignment="1">
      <alignment horizontal="left" wrapText="1"/>
    </xf>
    <xf numFmtId="2" fontId="8" fillId="0" borderId="7" xfId="0" applyNumberFormat="1" applyFont="1" applyBorder="1" applyAlignment="1">
      <alignment horizontal="left" wrapText="1"/>
    </xf>
    <xf numFmtId="2" fontId="8" fillId="0" borderId="5" xfId="0" applyNumberFormat="1" applyFont="1" applyBorder="1" applyAlignment="1">
      <alignment horizontal="left" vertical="center"/>
    </xf>
    <xf numFmtId="0" fontId="12" fillId="0" borderId="0" xfId="0" applyFont="1"/>
    <xf numFmtId="0" fontId="13" fillId="0" borderId="0" xfId="0" applyFont="1"/>
    <xf numFmtId="0" fontId="14" fillId="0" borderId="0" xfId="0" applyFont="1"/>
    <xf numFmtId="14" fontId="14" fillId="0" borderId="0" xfId="0" applyNumberFormat="1" applyFont="1"/>
    <xf numFmtId="8" fontId="15" fillId="0" borderId="0" xfId="2" applyNumberFormat="1" applyFont="1"/>
    <xf numFmtId="0" fontId="16" fillId="0" borderId="0" xfId="0" applyFont="1"/>
    <xf numFmtId="8" fontId="13" fillId="0" borderId="0" xfId="1" applyNumberFormat="1" applyFont="1"/>
    <xf numFmtId="0" fontId="13" fillId="0" borderId="0" xfId="0" applyFont="1" applyAlignment="1">
      <alignment vertical="center"/>
    </xf>
    <xf numFmtId="0" fontId="13" fillId="0" borderId="0" xfId="0" applyFont="1" applyAlignment="1">
      <alignment horizontal="left" vertical="center" wrapText="1"/>
    </xf>
    <xf numFmtId="0" fontId="13" fillId="0" borderId="0" xfId="0" applyFont="1" applyAlignment="1">
      <alignment horizontal="left"/>
    </xf>
    <xf numFmtId="0" fontId="19" fillId="2" borderId="8" xfId="3" applyFont="1"/>
    <xf numFmtId="44" fontId="13" fillId="0" borderId="0" xfId="1" applyFont="1" applyAlignment="1">
      <alignment horizontal="left"/>
    </xf>
    <xf numFmtId="0" fontId="13" fillId="0" borderId="1" xfId="0" applyFont="1" applyBorder="1"/>
    <xf numFmtId="9" fontId="19" fillId="2" borderId="8" xfId="3" applyNumberFormat="1" applyFont="1"/>
    <xf numFmtId="9" fontId="19" fillId="2" borderId="9" xfId="3" applyNumberFormat="1" applyFont="1" applyBorder="1"/>
    <xf numFmtId="44" fontId="19" fillId="2" borderId="8" xfId="3" applyNumberFormat="1" applyFont="1"/>
    <xf numFmtId="0" fontId="13" fillId="0" borderId="4" xfId="0" applyFont="1" applyFill="1" applyBorder="1"/>
    <xf numFmtId="44" fontId="13" fillId="0" borderId="0" xfId="1" applyFont="1" applyBorder="1"/>
    <xf numFmtId="166" fontId="19" fillId="2" borderId="8" xfId="3" applyNumberFormat="1" applyFont="1"/>
    <xf numFmtId="44" fontId="13" fillId="0" borderId="0" xfId="1" applyFont="1"/>
    <xf numFmtId="0" fontId="13" fillId="0" borderId="4" xfId="0" applyFont="1" applyBorder="1"/>
    <xf numFmtId="44" fontId="13" fillId="0" borderId="0" xfId="0" applyNumberFormat="1" applyFont="1" applyBorder="1"/>
    <xf numFmtId="0" fontId="13" fillId="0" borderId="5" xfId="0" applyFont="1" applyBorder="1"/>
    <xf numFmtId="44" fontId="13" fillId="0" borderId="6" xfId="0" applyNumberFormat="1" applyFont="1" applyBorder="1"/>
    <xf numFmtId="0" fontId="20" fillId="0" borderId="12" xfId="2" applyFont="1" applyBorder="1" applyAlignment="1">
      <alignment wrapText="1"/>
    </xf>
    <xf numFmtId="44" fontId="13" fillId="0" borderId="0" xfId="0" applyNumberFormat="1" applyFont="1"/>
    <xf numFmtId="0" fontId="20" fillId="0" borderId="0" xfId="2" applyFont="1" applyAlignment="1">
      <alignment wrapText="1"/>
    </xf>
    <xf numFmtId="0" fontId="13" fillId="0" borderId="0" xfId="0" applyFont="1" applyAlignment="1">
      <alignment wrapText="1"/>
    </xf>
    <xf numFmtId="44" fontId="13" fillId="0" borderId="0" xfId="0" applyNumberFormat="1" applyFont="1" applyAlignment="1">
      <alignment vertical="center"/>
    </xf>
    <xf numFmtId="164" fontId="19" fillId="2" borderId="8" xfId="3" applyNumberFormat="1" applyFont="1"/>
    <xf numFmtId="0" fontId="17" fillId="0" borderId="0" xfId="0" applyFont="1" applyAlignment="1">
      <alignment wrapText="1"/>
    </xf>
    <xf numFmtId="44" fontId="17" fillId="0" borderId="0" xfId="0" applyNumberFormat="1" applyFont="1" applyAlignment="1">
      <alignment vertical="center"/>
    </xf>
    <xf numFmtId="8" fontId="13" fillId="0" borderId="0" xfId="0" applyNumberFormat="1" applyFont="1"/>
    <xf numFmtId="0" fontId="19" fillId="2" borderId="8" xfId="3" applyFont="1" applyAlignment="1">
      <alignment wrapText="1"/>
    </xf>
    <xf numFmtId="10" fontId="19" fillId="2" borderId="8" xfId="4" applyNumberFormat="1" applyFont="1" applyFill="1" applyBorder="1"/>
    <xf numFmtId="0" fontId="17" fillId="0" borderId="0" xfId="0" applyFont="1"/>
    <xf numFmtId="8" fontId="17" fillId="0" borderId="0" xfId="0" applyNumberFormat="1" applyFont="1"/>
    <xf numFmtId="44" fontId="17" fillId="0" borderId="0" xfId="1" applyFont="1"/>
    <xf numFmtId="0" fontId="13" fillId="0" borderId="0" xfId="0" applyFont="1" applyAlignment="1">
      <alignment vertical="center" wrapText="1"/>
    </xf>
    <xf numFmtId="0" fontId="18" fillId="0" borderId="15" xfId="0" applyFont="1" applyBorder="1" applyAlignment="1">
      <alignment wrapText="1"/>
    </xf>
    <xf numFmtId="44" fontId="18" fillId="0" borderId="16" xfId="0" applyNumberFormat="1" applyFont="1" applyBorder="1" applyAlignment="1">
      <alignment vertical="center"/>
    </xf>
    <xf numFmtId="44" fontId="18" fillId="0" borderId="17" xfId="0" applyNumberFormat="1" applyFont="1" applyBorder="1" applyAlignment="1">
      <alignment vertical="center"/>
    </xf>
    <xf numFmtId="0" fontId="21" fillId="0" borderId="0" xfId="0" applyFont="1" applyAlignment="1">
      <alignment vertical="center" wrapText="1"/>
    </xf>
    <xf numFmtId="44" fontId="21" fillId="0" borderId="0" xfId="0" applyNumberFormat="1" applyFont="1" applyAlignment="1">
      <alignment vertical="center"/>
    </xf>
    <xf numFmtId="0" fontId="22" fillId="0" borderId="0" xfId="0" applyFont="1" applyAlignment="1">
      <alignment vertical="center"/>
    </xf>
    <xf numFmtId="0" fontId="13" fillId="0" borderId="0" xfId="0" applyFont="1" applyAlignment="1">
      <alignment horizontal="center"/>
    </xf>
    <xf numFmtId="0" fontId="13" fillId="0" borderId="0" xfId="0" applyFont="1" applyBorder="1" applyAlignment="1">
      <alignment horizontal="center"/>
    </xf>
    <xf numFmtId="0" fontId="13" fillId="0" borderId="1" xfId="0" applyFont="1" applyBorder="1" applyAlignment="1">
      <alignment wrapText="1"/>
    </xf>
    <xf numFmtId="8" fontId="13" fillId="0" borderId="3" xfId="1" applyNumberFormat="1" applyFont="1" applyBorder="1" applyAlignment="1">
      <alignment vertical="center" wrapText="1"/>
    </xf>
    <xf numFmtId="0" fontId="13" fillId="0" borderId="0" xfId="0" applyFont="1" applyBorder="1" applyAlignment="1">
      <alignment wrapText="1"/>
    </xf>
    <xf numFmtId="9" fontId="19" fillId="2" borderId="13" xfId="4" applyFont="1" applyFill="1" applyBorder="1"/>
    <xf numFmtId="0" fontId="13" fillId="0" borderId="0" xfId="0" applyFont="1" applyBorder="1"/>
    <xf numFmtId="10" fontId="19" fillId="2" borderId="8" xfId="3" applyNumberFormat="1" applyFont="1"/>
    <xf numFmtId="0" fontId="13" fillId="0" borderId="5" xfId="0" applyFont="1" applyBorder="1" applyAlignment="1">
      <alignment wrapText="1"/>
    </xf>
    <xf numFmtId="8" fontId="13" fillId="0" borderId="7" xfId="1" applyNumberFormat="1" applyFont="1" applyBorder="1" applyAlignment="1">
      <alignment vertical="center" wrapText="1"/>
    </xf>
    <xf numFmtId="8" fontId="17" fillId="0" borderId="0" xfId="0" applyNumberFormat="1" applyFont="1" applyBorder="1"/>
    <xf numFmtId="44" fontId="13" fillId="0" borderId="14" xfId="0" applyNumberFormat="1" applyFont="1" applyBorder="1"/>
    <xf numFmtId="0" fontId="13" fillId="0" borderId="6" xfId="0" applyFont="1" applyBorder="1" applyAlignment="1">
      <alignment wrapText="1"/>
    </xf>
    <xf numFmtId="8" fontId="13" fillId="0" borderId="7" xfId="1" applyNumberFormat="1" applyFont="1" applyBorder="1"/>
    <xf numFmtId="0" fontId="24" fillId="0" borderId="0" xfId="0" applyFont="1" applyAlignment="1">
      <alignment wrapText="1"/>
    </xf>
    <xf numFmtId="8" fontId="24" fillId="0" borderId="0" xfId="0" applyNumberFormat="1" applyFont="1"/>
    <xf numFmtId="44" fontId="13" fillId="0" borderId="14" xfId="1" applyFont="1" applyBorder="1"/>
    <xf numFmtId="0" fontId="13" fillId="0" borderId="5" xfId="0" applyFont="1" applyBorder="1" applyAlignment="1">
      <alignment horizontal="left" wrapText="1"/>
    </xf>
    <xf numFmtId="44" fontId="13" fillId="0" borderId="7" xfId="0" applyNumberFormat="1" applyFont="1" applyBorder="1"/>
    <xf numFmtId="0" fontId="20" fillId="0" borderId="0" xfId="2" applyFont="1" applyAlignment="1">
      <alignment horizontal="left" wrapText="1"/>
    </xf>
    <xf numFmtId="0" fontId="0" fillId="0" borderId="4" xfId="0" applyFont="1" applyBorder="1"/>
    <xf numFmtId="9" fontId="19" fillId="2" borderId="18" xfId="3" applyNumberFormat="1" applyFont="1" applyBorder="1"/>
    <xf numFmtId="0" fontId="0" fillId="0" borderId="0" xfId="0" applyFont="1"/>
    <xf numFmtId="0" fontId="23" fillId="0" borderId="0" xfId="0" applyFont="1" applyBorder="1" applyAlignment="1">
      <alignment horizontal="left"/>
    </xf>
    <xf numFmtId="0" fontId="25" fillId="0" borderId="4" xfId="0" applyFont="1" applyBorder="1" applyAlignment="1">
      <alignment horizontal="left" wrapText="1"/>
    </xf>
    <xf numFmtId="10" fontId="4" fillId="2" borderId="8" xfId="3" applyNumberFormat="1" applyFont="1" applyAlignment="1">
      <alignment horizontal="center" vertical="center"/>
    </xf>
    <xf numFmtId="9" fontId="19" fillId="2" borderId="8" xfId="4" applyFont="1" applyFill="1" applyBorder="1"/>
    <xf numFmtId="0" fontId="8" fillId="0" borderId="14" xfId="0" applyFont="1" applyBorder="1" applyAlignment="1">
      <alignment horizontal="left" wrapText="1"/>
    </xf>
    <xf numFmtId="0" fontId="13" fillId="0" borderId="1" xfId="0" applyFont="1" applyBorder="1" applyAlignment="1">
      <alignment horizontal="left" vertical="center" wrapText="1"/>
    </xf>
    <xf numFmtId="0" fontId="13" fillId="0" borderId="3" xfId="0" applyFont="1" applyBorder="1" applyAlignment="1">
      <alignment horizontal="left" vertical="center" wrapText="1"/>
    </xf>
    <xf numFmtId="0" fontId="13" fillId="0" borderId="4" xfId="0" applyFont="1" applyBorder="1" applyAlignment="1">
      <alignment horizontal="left" vertical="center" wrapText="1"/>
    </xf>
    <xf numFmtId="0" fontId="13" fillId="0" borderId="14" xfId="0" applyFont="1" applyBorder="1" applyAlignment="1">
      <alignment horizontal="left" vertical="center" wrapText="1"/>
    </xf>
    <xf numFmtId="0" fontId="13" fillId="0" borderId="5" xfId="0" applyFont="1" applyBorder="1" applyAlignment="1">
      <alignment horizontal="left" vertical="center" wrapText="1"/>
    </xf>
    <xf numFmtId="0" fontId="13" fillId="0" borderId="7" xfId="0" applyFont="1" applyBorder="1" applyAlignment="1">
      <alignment horizontal="left" vertical="center" wrapText="1"/>
    </xf>
    <xf numFmtId="0" fontId="23" fillId="0" borderId="1" xfId="0" applyFont="1" applyBorder="1" applyAlignment="1">
      <alignment horizontal="left"/>
    </xf>
    <xf numFmtId="0" fontId="23" fillId="0" borderId="2" xfId="0" applyFont="1" applyBorder="1" applyAlignment="1">
      <alignment horizontal="left"/>
    </xf>
    <xf numFmtId="0" fontId="23" fillId="0" borderId="3" xfId="0" applyFont="1" applyBorder="1" applyAlignment="1">
      <alignment horizontal="left"/>
    </xf>
    <xf numFmtId="0" fontId="15" fillId="0" borderId="0" xfId="2" applyFont="1" applyAlignment="1">
      <alignment horizontal="left" wrapText="1"/>
    </xf>
    <xf numFmtId="0" fontId="13" fillId="0" borderId="10" xfId="0" applyFont="1" applyBorder="1" applyAlignment="1">
      <alignment horizontal="left" wrapText="1"/>
    </xf>
    <xf numFmtId="0" fontId="13" fillId="0" borderId="11" xfId="0" applyFont="1" applyBorder="1" applyAlignment="1">
      <alignment horizontal="left" wrapText="1"/>
    </xf>
    <xf numFmtId="0" fontId="13" fillId="0" borderId="12" xfId="0" applyFont="1" applyBorder="1" applyAlignment="1">
      <alignment horizontal="left" wrapText="1"/>
    </xf>
    <xf numFmtId="0" fontId="17" fillId="0" borderId="1" xfId="0" applyFont="1" applyBorder="1" applyAlignment="1">
      <alignment horizontal="left" wrapText="1"/>
    </xf>
    <xf numFmtId="0" fontId="17" fillId="0" borderId="3" xfId="0" applyFont="1" applyBorder="1" applyAlignment="1">
      <alignment horizontal="left" wrapText="1"/>
    </xf>
    <xf numFmtId="0" fontId="13" fillId="0" borderId="0" xfId="0" applyFont="1" applyAlignment="1">
      <alignment horizontal="left" vertical="center" wrapText="1"/>
    </xf>
    <xf numFmtId="0" fontId="13" fillId="0" borderId="0" xfId="0" applyFont="1" applyAlignment="1">
      <alignment vertical="center" wrapText="1"/>
    </xf>
    <xf numFmtId="0" fontId="13" fillId="0" borderId="0" xfId="0" applyFont="1" applyAlignment="1">
      <alignment horizontal="center" vertical="center" wrapText="1"/>
    </xf>
    <xf numFmtId="0" fontId="0" fillId="0" borderId="1" xfId="0" applyFont="1" applyBorder="1" applyAlignment="1">
      <alignment horizontal="left" vertical="center" wrapText="1"/>
    </xf>
    <xf numFmtId="0" fontId="13" fillId="0" borderId="2" xfId="0" applyFont="1" applyBorder="1" applyAlignment="1">
      <alignment horizontal="left" vertical="center" wrapText="1"/>
    </xf>
    <xf numFmtId="0" fontId="17" fillId="0" borderId="15" xfId="0" applyFont="1" applyBorder="1" applyAlignment="1">
      <alignment horizontal="left" vertical="center" wrapText="1"/>
    </xf>
    <xf numFmtId="0" fontId="17" fillId="0" borderId="16" xfId="0" applyFont="1" applyBorder="1" applyAlignment="1">
      <alignment horizontal="left" vertical="center" wrapText="1"/>
    </xf>
    <xf numFmtId="165" fontId="18" fillId="0" borderId="16" xfId="1" applyNumberFormat="1" applyFont="1" applyBorder="1" applyAlignment="1">
      <alignment horizontal="center" vertical="center"/>
    </xf>
    <xf numFmtId="165" fontId="18" fillId="0" borderId="17" xfId="1" applyNumberFormat="1" applyFont="1" applyBorder="1" applyAlignment="1">
      <alignment horizontal="center" vertical="center"/>
    </xf>
    <xf numFmtId="0" fontId="22" fillId="0" borderId="0" xfId="0" applyFont="1" applyAlignment="1">
      <alignment horizontal="center" vertical="center"/>
    </xf>
    <xf numFmtId="0" fontId="0" fillId="0" borderId="4" xfId="0" applyFont="1" applyBorder="1" applyAlignment="1">
      <alignment horizontal="left" vertical="center" wrapText="1"/>
    </xf>
    <xf numFmtId="0" fontId="13" fillId="0" borderId="0" xfId="0" applyFont="1" applyBorder="1" applyAlignment="1">
      <alignment horizontal="left" vertical="center" wrapText="1"/>
    </xf>
    <xf numFmtId="0" fontId="3" fillId="0" borderId="4" xfId="2" applyBorder="1" applyAlignment="1">
      <alignment horizontal="left" wrapText="1"/>
    </xf>
    <xf numFmtId="0" fontId="3" fillId="0" borderId="0" xfId="2" applyBorder="1" applyAlignment="1">
      <alignment horizontal="left" wrapText="1"/>
    </xf>
    <xf numFmtId="0" fontId="3" fillId="0" borderId="14" xfId="2" applyBorder="1" applyAlignment="1">
      <alignment horizontal="left" wrapText="1"/>
    </xf>
    <xf numFmtId="0" fontId="3" fillId="0" borderId="5" xfId="2" applyBorder="1" applyAlignment="1">
      <alignment horizontal="left" wrapText="1"/>
    </xf>
    <xf numFmtId="0" fontId="3" fillId="0" borderId="6" xfId="2" applyBorder="1" applyAlignment="1">
      <alignment horizontal="left" wrapText="1"/>
    </xf>
    <xf numFmtId="0" fontId="3" fillId="0" borderId="7" xfId="2" applyBorder="1" applyAlignment="1">
      <alignment horizontal="left"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20" fillId="0" borderId="4" xfId="2" applyFont="1" applyBorder="1" applyAlignment="1">
      <alignment horizontal="left" wrapText="1"/>
    </xf>
    <xf numFmtId="0" fontId="20" fillId="0" borderId="0" xfId="2" applyFont="1" applyBorder="1" applyAlignment="1">
      <alignment horizontal="left" wrapText="1"/>
    </xf>
    <xf numFmtId="0" fontId="20" fillId="0" borderId="14" xfId="2" applyFont="1" applyBorder="1" applyAlignment="1">
      <alignment horizontal="left" wrapText="1"/>
    </xf>
    <xf numFmtId="0" fontId="20" fillId="0" borderId="5" xfId="2" applyFont="1" applyBorder="1" applyAlignment="1">
      <alignment horizontal="left" wrapText="1"/>
    </xf>
    <xf numFmtId="0" fontId="20" fillId="0" borderId="6" xfId="2" applyFont="1" applyBorder="1" applyAlignment="1">
      <alignment horizontal="left" wrapText="1"/>
    </xf>
    <xf numFmtId="0" fontId="20" fillId="0" borderId="7" xfId="2" applyFont="1" applyBorder="1" applyAlignment="1">
      <alignment horizontal="left" wrapText="1"/>
    </xf>
    <xf numFmtId="0" fontId="0" fillId="0" borderId="5" xfId="0" applyFont="1" applyBorder="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2" fontId="8" fillId="0" borderId="4" xfId="0" applyNumberFormat="1" applyFont="1" applyBorder="1" applyAlignment="1">
      <alignment horizontal="left" vertical="center" wrapText="1"/>
    </xf>
    <xf numFmtId="2" fontId="8" fillId="0" borderId="0" xfId="0" applyNumberFormat="1" applyFont="1" applyBorder="1" applyAlignment="1">
      <alignment horizontal="left" vertical="center" wrapText="1"/>
    </xf>
    <xf numFmtId="2" fontId="8" fillId="0" borderId="14" xfId="0" applyNumberFormat="1" applyFont="1" applyBorder="1" applyAlignment="1">
      <alignment horizontal="left" vertical="center" wrapText="1"/>
    </xf>
    <xf numFmtId="2" fontId="8" fillId="0" borderId="1" xfId="0" applyNumberFormat="1" applyFont="1" applyBorder="1" applyAlignment="1">
      <alignment horizontal="left" vertical="center" wrapText="1"/>
    </xf>
    <xf numFmtId="2" fontId="8" fillId="0" borderId="2" xfId="0" applyNumberFormat="1" applyFont="1" applyBorder="1" applyAlignment="1">
      <alignment horizontal="left" vertical="center" wrapText="1"/>
    </xf>
    <xf numFmtId="2" fontId="8" fillId="0" borderId="3" xfId="0" applyNumberFormat="1" applyFont="1" applyBorder="1" applyAlignment="1">
      <alignment horizontal="left" vertical="center" wrapText="1"/>
    </xf>
    <xf numFmtId="0" fontId="8" fillId="0" borderId="4" xfId="0" applyFont="1" applyBorder="1" applyAlignment="1">
      <alignment horizontal="left" vertical="center" wrapText="1"/>
    </xf>
    <xf numFmtId="0" fontId="8" fillId="0" borderId="0" xfId="0" applyFont="1" applyBorder="1" applyAlignment="1">
      <alignment horizontal="left" vertical="center" wrapText="1"/>
    </xf>
    <xf numFmtId="0" fontId="8" fillId="0" borderId="14" xfId="0" applyFont="1" applyBorder="1" applyAlignment="1">
      <alignment horizontal="left" vertical="center" wrapText="1"/>
    </xf>
    <xf numFmtId="0" fontId="8" fillId="0" borderId="4" xfId="0" applyFont="1" applyBorder="1" applyAlignment="1">
      <alignment horizontal="left"/>
    </xf>
    <xf numFmtId="0" fontId="8" fillId="0" borderId="0" xfId="0" applyFont="1" applyBorder="1" applyAlignment="1">
      <alignment horizontal="left"/>
    </xf>
    <xf numFmtId="0" fontId="8" fillId="0" borderId="14" xfId="0" applyFont="1" applyBorder="1" applyAlignment="1">
      <alignment horizontal="left"/>
    </xf>
    <xf numFmtId="0" fontId="11" fillId="0" borderId="4" xfId="0" applyFont="1" applyBorder="1" applyAlignment="1">
      <alignment horizontal="left" wrapText="1"/>
    </xf>
    <xf numFmtId="0" fontId="11" fillId="0" borderId="0" xfId="0" applyFont="1" applyBorder="1" applyAlignment="1">
      <alignment horizontal="left" wrapText="1"/>
    </xf>
    <xf numFmtId="0" fontId="11" fillId="0" borderId="14" xfId="0" applyFont="1" applyBorder="1" applyAlignment="1">
      <alignment horizontal="left" wrapText="1"/>
    </xf>
    <xf numFmtId="0" fontId="2" fillId="0" borderId="0" xfId="0" applyFont="1" applyAlignment="1">
      <alignment wrapText="1"/>
    </xf>
    <xf numFmtId="0" fontId="3" fillId="0" borderId="0" xfId="2" applyBorder="1"/>
    <xf numFmtId="0" fontId="8" fillId="0" borderId="4" xfId="0" applyFont="1" applyBorder="1" applyAlignment="1">
      <alignment horizontal="left" vertical="top" wrapText="1"/>
    </xf>
    <xf numFmtId="0" fontId="8" fillId="0" borderId="0" xfId="0" applyFont="1" applyBorder="1" applyAlignment="1">
      <alignment horizontal="left" vertical="top" wrapText="1"/>
    </xf>
    <xf numFmtId="0" fontId="8" fillId="0" borderId="14" xfId="0" applyFont="1" applyBorder="1" applyAlignment="1">
      <alignment horizontal="left" vertical="top" wrapText="1"/>
    </xf>
  </cellXfs>
  <cellStyles count="5">
    <cellStyle name="Check Cell" xfId="3" builtinId="23"/>
    <cellStyle name="Currency" xfId="1" builtinId="4"/>
    <cellStyle name="Hyperlink" xfId="2" builtinId="8"/>
    <cellStyle name="Normal" xfId="0" builtinId="0"/>
    <cellStyle name="Percent" xfId="4" builtinId="5"/>
  </cellStyles>
  <dxfs count="6">
    <dxf>
      <font>
        <color rgb="FF9C0006"/>
      </font>
    </dxf>
    <dxf>
      <font>
        <color rgb="FF9C0006"/>
      </font>
    </dxf>
    <dxf>
      <font>
        <color rgb="FF9C0006"/>
      </font>
    </dxf>
    <dxf>
      <font>
        <color rgb="FF9C0006"/>
      </font>
    </dxf>
    <dxf>
      <font>
        <color rgb="FF9C0006"/>
      </font>
    </dxf>
    <dxf>
      <font>
        <color rgb="FF9C0006"/>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3.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RELATIVE</a:t>
            </a:r>
            <a:r>
              <a:rPr lang="en-US" baseline="0"/>
              <a:t> Financial (Cash Equivalent) Outcome                     (RENT minus BUY)</a:t>
            </a:r>
            <a:endParaRPr lang="en-US"/>
          </a:p>
        </c:rich>
      </c:tx>
      <c:layout/>
      <c:overlay val="0"/>
      <c:spPr>
        <a:noFill/>
        <a:ln>
          <a:noFill/>
        </a:ln>
        <a:effectLst/>
      </c:spPr>
    </c:title>
    <c:autoTitleDeleted val="0"/>
    <c:plotArea>
      <c:layout/>
      <c:lineChart>
        <c:grouping val="standard"/>
        <c:varyColors val="0"/>
        <c:ser>
          <c:idx val="0"/>
          <c:order val="0"/>
          <c:tx>
            <c:strRef>
              <c:f>Plot!$B$2</c:f>
              <c:strCache>
                <c:ptCount val="1"/>
                <c:pt idx="0">
                  <c:v>Relative Outcome (15 yr mortgage)</c:v>
                </c:pt>
              </c:strCache>
            </c:strRef>
          </c:tx>
          <c:dLbls>
            <c:dLbl>
              <c:idx val="0"/>
              <c:layout>
                <c:manualLayout>
                  <c:x val="-3.0701749084516301E-2"/>
                  <c:y val="-7.32177041804487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CC47-4872-99B0-34A783BB2402}"/>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strRef>
              <c:f>Plot!$A$3:$A$10</c:f>
              <c:strCache>
                <c:ptCount val="8"/>
                <c:pt idx="0">
                  <c:v>1</c:v>
                </c:pt>
                <c:pt idx="1">
                  <c:v>3</c:v>
                </c:pt>
                <c:pt idx="2">
                  <c:v>5</c:v>
                </c:pt>
                <c:pt idx="3">
                  <c:v>10</c:v>
                </c:pt>
                <c:pt idx="4">
                  <c:v>14</c:v>
                </c:pt>
                <c:pt idx="5">
                  <c:v>15</c:v>
                </c:pt>
                <c:pt idx="6">
                  <c:v>16</c:v>
                </c:pt>
                <c:pt idx="7">
                  <c:v>20</c:v>
                </c:pt>
              </c:strCache>
            </c:strRef>
          </c:cat>
          <c:val>
            <c:numRef>
              <c:f>Plot!$B$3:$B$10</c:f>
              <c:numCache>
                <c:formatCode>_("$"* #,##0_);_("$"* \(#,##0\);_("$"* "-"??_);_(@_)</c:formatCode>
                <c:ptCount val="8"/>
                <c:pt idx="0">
                  <c:v>13767.213032271209</c:v>
                </c:pt>
                <c:pt idx="1">
                  <c:v>10064.482246522333</c:v>
                </c:pt>
                <c:pt idx="2">
                  <c:v>6811.6479496965512</c:v>
                </c:pt>
                <c:pt idx="3">
                  <c:v>1628.219020875451</c:v>
                </c:pt>
                <c:pt idx="4">
                  <c:v>2137.3409549565913</c:v>
                </c:pt>
                <c:pt idx="5">
                  <c:v>3179.7969954408036</c:v>
                </c:pt>
                <c:pt idx="6">
                  <c:v>-7728.2814945857244</c:v>
                </c:pt>
                <c:pt idx="7">
                  <c:v>-51685.085495226827</c:v>
                </c:pt>
              </c:numCache>
            </c:numRef>
          </c:val>
          <c:smooth val="0"/>
          <c:extLst>
            <c:ext xmlns:c16="http://schemas.microsoft.com/office/drawing/2014/chart" uri="{C3380CC4-5D6E-409C-BE32-E72D297353CC}">
              <c16:uniqueId val="{00000011-CC47-4872-99B0-34A783BB2402}"/>
            </c:ext>
          </c:extLst>
        </c:ser>
        <c:dLbls>
          <c:showLegendKey val="0"/>
          <c:showVal val="0"/>
          <c:showCatName val="0"/>
          <c:showSerName val="0"/>
          <c:showPercent val="0"/>
          <c:showBubbleSize val="0"/>
        </c:dLbls>
        <c:marker val="1"/>
        <c:smooth val="0"/>
        <c:axId val="1271451688"/>
        <c:axId val="1271445128"/>
      </c:lineChart>
      <c:catAx>
        <c:axId val="1271451688"/>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b" anchorCtr="0"/>
          <a:lstStyle/>
          <a:p>
            <a:pPr>
              <a:defRPr sz="900" b="0" i="0" u="none" strike="noStrike" kern="1200" baseline="0">
                <a:solidFill>
                  <a:schemeClr val="tx1">
                    <a:lumMod val="65000"/>
                    <a:lumOff val="35000"/>
                  </a:schemeClr>
                </a:solidFill>
                <a:latin typeface="+mn-lt"/>
                <a:ea typeface="+mn-ea"/>
                <a:cs typeface="+mn-cs"/>
              </a:defRPr>
            </a:pPr>
            <a:endParaRPr lang="en-US"/>
          </a:p>
        </c:txPr>
        <c:crossAx val="1271445128"/>
        <c:crosses val="autoZero"/>
        <c:auto val="1"/>
        <c:lblAlgn val="ctr"/>
        <c:lblOffset val="100"/>
        <c:noMultiLvlLbl val="0"/>
      </c:catAx>
      <c:valAx>
        <c:axId val="127144512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_(&quot;$&quot;* \(#,##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71451688"/>
        <c:crosses val="autoZero"/>
        <c:crossBetween val="midCat"/>
      </c:valAx>
    </c:plotArea>
    <c:plotVisOnly val="1"/>
    <c:dispBlanksAs val="gap"/>
    <c:showDLblsOverMax val="0"/>
  </c:chart>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RELATIVE</a:t>
            </a:r>
            <a:r>
              <a:rPr lang="en-US" baseline="0"/>
              <a:t> Financial </a:t>
            </a:r>
            <a:r>
              <a:rPr lang="en-US" sz="1400" b="0" i="0" u="none" strike="noStrike" baseline="0">
                <a:effectLst/>
              </a:rPr>
              <a:t> (Cash Equivalent) </a:t>
            </a:r>
            <a:r>
              <a:rPr lang="en-US" baseline="0"/>
              <a:t>Outcome                 (RENT minus BUY)</a:t>
            </a:r>
            <a:endParaRPr lang="en-US"/>
          </a:p>
        </c:rich>
      </c:tx>
      <c:layout/>
      <c:overlay val="0"/>
      <c:spPr>
        <a:noFill/>
        <a:ln>
          <a:noFill/>
        </a:ln>
        <a:effectLst/>
      </c:spPr>
    </c:title>
    <c:autoTitleDeleted val="0"/>
    <c:plotArea>
      <c:layout/>
      <c:lineChart>
        <c:grouping val="standard"/>
        <c:varyColors val="0"/>
        <c:ser>
          <c:idx val="0"/>
          <c:order val="0"/>
          <c:tx>
            <c:strRef>
              <c:f>Plot!$E$2</c:f>
              <c:strCache>
                <c:ptCount val="1"/>
                <c:pt idx="0">
                  <c:v>Relative Outcome (30 yr mortgage)</c:v>
                </c:pt>
              </c:strCache>
            </c:strRef>
          </c:tx>
          <c:dLbls>
            <c:dLbl>
              <c:idx val="0"/>
              <c:layout>
                <c:manualLayout>
                  <c:x val="-2.2753128555176336E-2"/>
                  <c:y val="-7.342995169082132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B837-44A7-93EF-2AA91D6E247A}"/>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strRef>
              <c:f>Plot!$D$3:$D$18</c:f>
              <c:strCache>
                <c:ptCount val="16"/>
                <c:pt idx="0">
                  <c:v>1</c:v>
                </c:pt>
                <c:pt idx="1">
                  <c:v>3</c:v>
                </c:pt>
                <c:pt idx="2">
                  <c:v>5</c:v>
                </c:pt>
                <c:pt idx="3">
                  <c:v>10</c:v>
                </c:pt>
                <c:pt idx="4">
                  <c:v>14</c:v>
                </c:pt>
                <c:pt idx="5">
                  <c:v>15</c:v>
                </c:pt>
                <c:pt idx="6">
                  <c:v>16</c:v>
                </c:pt>
                <c:pt idx="7">
                  <c:v>20</c:v>
                </c:pt>
                <c:pt idx="8">
                  <c:v>25</c:v>
                </c:pt>
                <c:pt idx="9">
                  <c:v>29</c:v>
                </c:pt>
                <c:pt idx="10">
                  <c:v>30</c:v>
                </c:pt>
                <c:pt idx="11">
                  <c:v>31</c:v>
                </c:pt>
                <c:pt idx="12">
                  <c:v>35</c:v>
                </c:pt>
                <c:pt idx="13">
                  <c:v>40</c:v>
                </c:pt>
                <c:pt idx="14">
                  <c:v>45</c:v>
                </c:pt>
                <c:pt idx="15">
                  <c:v>50</c:v>
                </c:pt>
              </c:strCache>
            </c:strRef>
          </c:cat>
          <c:val>
            <c:numRef>
              <c:f>Plot!$E$3:$E$18</c:f>
              <c:numCache>
                <c:formatCode>_("$"* #,##0_);_("$"* \(#,##0\);_("$"* "-"??_);_(@_)</c:formatCode>
                <c:ptCount val="16"/>
                <c:pt idx="0">
                  <c:v>10335.019198677088</c:v>
                </c:pt>
                <c:pt idx="1">
                  <c:v>-718.67340981471443</c:v>
                </c:pt>
                <c:pt idx="2">
                  <c:v>-12089.352002086198</c:v>
                </c:pt>
                <c:pt idx="3">
                  <c:v>-42061.920134983724</c:v>
                </c:pt>
                <c:pt idx="4">
                  <c:v>-67902.191937883079</c:v>
                </c:pt>
                <c:pt idx="5">
                  <c:v>-74631.053959975092</c:v>
                </c:pt>
                <c:pt idx="6">
                  <c:v>-81480.432389055874</c:v>
                </c:pt>
                <c:pt idx="7">
                  <c:v>-110166.3268496427</c:v>
                </c:pt>
                <c:pt idx="8">
                  <c:v>-149254.53634530838</c:v>
                </c:pt>
                <c:pt idx="9">
                  <c:v>-183479.12907420288</c:v>
                </c:pt>
                <c:pt idx="10">
                  <c:v>-192487.19410961858</c:v>
                </c:pt>
                <c:pt idx="11">
                  <c:v>-193275.41638465496</c:v>
                </c:pt>
                <c:pt idx="12">
                  <c:v>-188888.90255229437</c:v>
                </c:pt>
                <c:pt idx="13">
                  <c:v>-161882.3846192729</c:v>
                </c:pt>
                <c:pt idx="14">
                  <c:v>-101691.77369330073</c:v>
                </c:pt>
                <c:pt idx="15">
                  <c:v>5541.4456768578384</c:v>
                </c:pt>
              </c:numCache>
            </c:numRef>
          </c:val>
          <c:smooth val="0"/>
          <c:extLst>
            <c:ext xmlns:c16="http://schemas.microsoft.com/office/drawing/2014/chart" uri="{C3380CC4-5D6E-409C-BE32-E72D297353CC}">
              <c16:uniqueId val="{00000004-B837-44A7-93EF-2AA91D6E247A}"/>
            </c:ext>
          </c:extLst>
        </c:ser>
        <c:dLbls>
          <c:showLegendKey val="0"/>
          <c:showVal val="0"/>
          <c:showCatName val="0"/>
          <c:showSerName val="0"/>
          <c:showPercent val="0"/>
          <c:showBubbleSize val="0"/>
        </c:dLbls>
        <c:marker val="1"/>
        <c:smooth val="0"/>
        <c:axId val="1271451688"/>
        <c:axId val="1271445128"/>
      </c:lineChart>
      <c:catAx>
        <c:axId val="1271451688"/>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b" anchorCtr="0"/>
          <a:lstStyle/>
          <a:p>
            <a:pPr>
              <a:defRPr sz="900" b="0" i="0" u="none" strike="noStrike" kern="1200" baseline="0">
                <a:solidFill>
                  <a:schemeClr val="tx1">
                    <a:lumMod val="65000"/>
                    <a:lumOff val="35000"/>
                  </a:schemeClr>
                </a:solidFill>
                <a:latin typeface="+mn-lt"/>
                <a:ea typeface="+mn-ea"/>
                <a:cs typeface="+mn-cs"/>
              </a:defRPr>
            </a:pPr>
            <a:endParaRPr lang="en-US"/>
          </a:p>
        </c:txPr>
        <c:crossAx val="1271445128"/>
        <c:crosses val="autoZero"/>
        <c:auto val="1"/>
        <c:lblAlgn val="ctr"/>
        <c:lblOffset val="100"/>
        <c:noMultiLvlLbl val="0"/>
      </c:catAx>
      <c:valAx>
        <c:axId val="127144512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_(&quot;$&quot;* \(#,##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71451688"/>
        <c:crosses val="autoZero"/>
        <c:crossBetween val="midCat"/>
      </c:valAx>
    </c:plotArea>
    <c:plotVisOnly val="1"/>
    <c:dispBlanksAs val="gap"/>
    <c:showDLblsOverMax val="0"/>
  </c:chart>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Plot!$AD$2</c:f>
              <c:strCache>
                <c:ptCount val="1"/>
                <c:pt idx="0">
                  <c:v>Renter's Investment Account. </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Plot!$AC$3:$AC$13</c:f>
              <c:strCache>
                <c:ptCount val="11"/>
                <c:pt idx="0">
                  <c:v>1</c:v>
                </c:pt>
                <c:pt idx="1">
                  <c:v>3</c:v>
                </c:pt>
                <c:pt idx="2">
                  <c:v>5</c:v>
                </c:pt>
                <c:pt idx="3">
                  <c:v>10</c:v>
                </c:pt>
                <c:pt idx="4">
                  <c:v>15</c:v>
                </c:pt>
                <c:pt idx="5">
                  <c:v>20</c:v>
                </c:pt>
                <c:pt idx="6">
                  <c:v>25</c:v>
                </c:pt>
                <c:pt idx="7">
                  <c:v>30</c:v>
                </c:pt>
                <c:pt idx="8">
                  <c:v>35</c:v>
                </c:pt>
                <c:pt idx="9">
                  <c:v>40</c:v>
                </c:pt>
                <c:pt idx="10">
                  <c:v>45</c:v>
                </c:pt>
              </c:strCache>
            </c:strRef>
          </c:cat>
          <c:val>
            <c:numRef>
              <c:f>Plot!$AD$3:$AD$13</c:f>
              <c:numCache>
                <c:formatCode>_("$"* #,##0_);_("$"* \(#,##0\);_("$"* "-"??_);_(@_)</c:formatCode>
                <c:ptCount val="11"/>
                <c:pt idx="0">
                  <c:v>184433.89390727258</c:v>
                </c:pt>
                <c:pt idx="1">
                  <c:v>212063.20104603158</c:v>
                </c:pt>
                <c:pt idx="2">
                  <c:v>243831.54465360625</c:v>
                </c:pt>
                <c:pt idx="3">
                  <c:v>345661.75679164863</c:v>
                </c:pt>
                <c:pt idx="4">
                  <c:v>490018.8377103887</c:v>
                </c:pt>
                <c:pt idx="5">
                  <c:v>694663.08202493528</c:v>
                </c:pt>
                <c:pt idx="6">
                  <c:v>984771.931999853</c:v>
                </c:pt>
                <c:pt idx="7">
                  <c:v>1396037.5657618619</c:v>
                </c:pt>
                <c:pt idx="8">
                  <c:v>1979058.1165940417</c:v>
                </c:pt>
                <c:pt idx="9">
                  <c:v>2805562.7763278014</c:v>
                </c:pt>
                <c:pt idx="10">
                  <c:v>3977236.6591550456</c:v>
                </c:pt>
              </c:numCache>
            </c:numRef>
          </c:val>
          <c:smooth val="0"/>
          <c:extLst>
            <c:ext xmlns:c16="http://schemas.microsoft.com/office/drawing/2014/chart" uri="{C3380CC4-5D6E-409C-BE32-E72D297353CC}">
              <c16:uniqueId val="{00000000-74BE-46CF-A27A-710DA840F6C2}"/>
            </c:ext>
          </c:extLst>
        </c:ser>
        <c:dLbls>
          <c:showLegendKey val="0"/>
          <c:showVal val="0"/>
          <c:showCatName val="0"/>
          <c:showSerName val="0"/>
          <c:showPercent val="0"/>
          <c:showBubbleSize val="0"/>
        </c:dLbls>
        <c:marker val="1"/>
        <c:smooth val="0"/>
        <c:axId val="563205960"/>
        <c:axId val="563202024"/>
      </c:lineChart>
      <c:catAx>
        <c:axId val="5632059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63202024"/>
        <c:crosses val="autoZero"/>
        <c:auto val="1"/>
        <c:lblAlgn val="ctr"/>
        <c:lblOffset val="100"/>
        <c:noMultiLvlLbl val="0"/>
      </c:catAx>
      <c:valAx>
        <c:axId val="563202024"/>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_(&quot;$&quot;* \(#,##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6320596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9524</xdr:colOff>
      <xdr:row>2</xdr:row>
      <xdr:rowOff>11429</xdr:rowOff>
    </xdr:from>
    <xdr:to>
      <xdr:col>15</xdr:col>
      <xdr:colOff>314325</xdr:colOff>
      <xdr:row>19</xdr:row>
      <xdr:rowOff>76200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9526</xdr:colOff>
      <xdr:row>2</xdr:row>
      <xdr:rowOff>0</xdr:rowOff>
    </xdr:from>
    <xdr:to>
      <xdr:col>26</xdr:col>
      <xdr:colOff>104776</xdr:colOff>
      <xdr:row>19</xdr:row>
      <xdr:rowOff>57150</xdr:rowOff>
    </xdr:to>
    <xdr:graphicFrame macro="">
      <xdr:nvGraphicFramePr>
        <xdr:cNvPr id="6" name="Chart 5">
          <a:extLst>
            <a:ext uri="{FF2B5EF4-FFF2-40B4-BE49-F238E27FC236}">
              <a16:creationId xmlns:a16="http://schemas.microsoft.com/office/drawing/2014/main" id="{00000000-0008-0000-01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30</xdr:col>
      <xdr:colOff>228600</xdr:colOff>
      <xdr:row>2</xdr:row>
      <xdr:rowOff>38100</xdr:rowOff>
    </xdr:from>
    <xdr:to>
      <xdr:col>36</xdr:col>
      <xdr:colOff>552450</xdr:colOff>
      <xdr:row>16</xdr:row>
      <xdr:rowOff>66675</xdr:rowOff>
    </xdr:to>
    <xdr:graphicFrame macro="">
      <xdr:nvGraphicFramePr>
        <xdr:cNvPr id="3" name="Chart 2">
          <a:extLst>
            <a:ext uri="{FF2B5EF4-FFF2-40B4-BE49-F238E27FC236}">
              <a16:creationId xmlns:a16="http://schemas.microsoft.com/office/drawing/2014/main" id="{B18CE7F9-2DC5-40D5-A2B3-5CACD4854BD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http://www.thesimpledollar.com/where-does-7-come-from-when-it-comes-to-long-term-stock-returns/" TargetMode="External"/><Relationship Id="rId7" Type="http://schemas.openxmlformats.org/officeDocument/2006/relationships/printerSettings" Target="../printerSettings/printerSettings1.bin"/><Relationship Id="rId2" Type="http://schemas.openxmlformats.org/officeDocument/2006/relationships/hyperlink" Target="mailto:llaplue@outlook.com" TargetMode="External"/><Relationship Id="rId1" Type="http://schemas.openxmlformats.org/officeDocument/2006/relationships/hyperlink" Target="http://observationsandnotes.blogspot.com/2011/07/housing-prices-inflation-since-1900.html" TargetMode="External"/><Relationship Id="rId6" Type="http://schemas.openxmlformats.org/officeDocument/2006/relationships/hyperlink" Target="https://www.fool.com/retirement/2016/12/11/long-term-capital-gains-tax-rates-in-2017.aspx" TargetMode="External"/><Relationship Id="rId5" Type="http://schemas.openxmlformats.org/officeDocument/2006/relationships/hyperlink" Target="http://www.thesimpledollar.com/where-does-7-come-from-when-it-comes-to-long-term-stock-returns/" TargetMode="External"/><Relationship Id="rId4" Type="http://schemas.openxmlformats.org/officeDocument/2006/relationships/hyperlink" Target="https://lawrencelaplue.com/2017/05/25/rent-vs-buy/" TargetMode="External"/><Relationship Id="rId9"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www.nahbclassic.org/fileUpload_details.aspx?contentTypeID=3&amp;contentID=110770&amp;subContentID=194118&amp;channelID=311"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55"/>
  <sheetViews>
    <sheetView tabSelected="1" zoomScale="80" zoomScaleNormal="80" workbookViewId="0"/>
  </sheetViews>
  <sheetFormatPr defaultColWidth="8.85546875" defaultRowHeight="15" x14ac:dyDescent="0.25"/>
  <cols>
    <col min="1" max="1" width="31.7109375" style="25" customWidth="1"/>
    <col min="2" max="2" width="17.85546875" style="25" customWidth="1"/>
    <col min="3" max="3" width="20.42578125" style="25" customWidth="1"/>
    <col min="4" max="4" width="23.28515625" style="25" customWidth="1"/>
    <col min="5" max="5" width="2.42578125" style="25" customWidth="1"/>
    <col min="6" max="6" width="18" style="25" customWidth="1"/>
    <col min="7" max="7" width="11.140625" style="25" bestFit="1" customWidth="1"/>
    <col min="8" max="8" width="38.7109375" style="25" customWidth="1"/>
    <col min="9" max="9" width="18.7109375" style="25" customWidth="1"/>
    <col min="10" max="10" width="19.42578125" style="25" customWidth="1"/>
    <col min="11" max="11" width="19" style="25" customWidth="1"/>
    <col min="12" max="12" width="57" style="25" customWidth="1"/>
    <col min="13" max="13" width="11.5703125" style="25" bestFit="1" customWidth="1"/>
    <col min="14" max="16384" width="8.85546875" style="25"/>
  </cols>
  <sheetData>
    <row r="1" spans="1:12" ht="46.5" x14ac:dyDescent="0.7">
      <c r="A1" s="24" t="s">
        <v>0</v>
      </c>
    </row>
    <row r="2" spans="1:12" ht="42" customHeight="1" x14ac:dyDescent="0.35">
      <c r="A2" s="26" t="s">
        <v>63</v>
      </c>
      <c r="B2" s="27">
        <f ca="1">TODAY()</f>
        <v>42881</v>
      </c>
      <c r="C2" s="26" t="s">
        <v>90</v>
      </c>
      <c r="D2" s="26"/>
      <c r="E2" s="28" t="s">
        <v>39</v>
      </c>
      <c r="F2" s="26"/>
      <c r="H2" s="106" t="s">
        <v>92</v>
      </c>
      <c r="I2" s="106"/>
      <c r="J2" s="106"/>
    </row>
    <row r="3" spans="1:12" ht="21" x14ac:dyDescent="0.35">
      <c r="C3" s="29" t="s">
        <v>84</v>
      </c>
      <c r="E3" s="30"/>
    </row>
    <row r="4" spans="1:12" s="31" customFormat="1" ht="69.599999999999994" customHeight="1" x14ac:dyDescent="0.25">
      <c r="A4" s="113" t="s">
        <v>93</v>
      </c>
      <c r="B4" s="113"/>
      <c r="C4" s="113"/>
      <c r="D4" s="113"/>
      <c r="E4" s="113"/>
      <c r="F4" s="113"/>
      <c r="G4" s="113"/>
      <c r="H4" s="113"/>
      <c r="I4" s="113"/>
      <c r="J4" s="113"/>
      <c r="K4" s="113"/>
    </row>
    <row r="5" spans="1:12" s="31" customFormat="1" ht="65.099999999999994" customHeight="1" x14ac:dyDescent="0.25">
      <c r="A5" s="112" t="s">
        <v>94</v>
      </c>
      <c r="B5" s="112"/>
      <c r="C5" s="112"/>
      <c r="D5" s="112"/>
      <c r="E5" s="112"/>
      <c r="F5" s="112"/>
      <c r="G5" s="112"/>
      <c r="H5" s="112"/>
      <c r="I5" s="112"/>
      <c r="J5" s="112"/>
      <c r="K5" s="112"/>
    </row>
    <row r="6" spans="1:12" s="31" customFormat="1" ht="27" customHeight="1" x14ac:dyDescent="0.25">
      <c r="A6" s="112" t="s">
        <v>85</v>
      </c>
      <c r="B6" s="112"/>
      <c r="C6" s="112"/>
      <c r="D6" s="112"/>
      <c r="E6" s="112"/>
      <c r="F6" s="112"/>
      <c r="G6" s="112"/>
      <c r="H6" s="112"/>
      <c r="I6" s="112"/>
      <c r="J6" s="112"/>
      <c r="K6" s="112"/>
    </row>
    <row r="7" spans="1:12" s="31" customFormat="1" ht="49.5" customHeight="1" x14ac:dyDescent="0.25">
      <c r="A7" s="112" t="s">
        <v>95</v>
      </c>
      <c r="B7" s="112"/>
      <c r="C7" s="112"/>
      <c r="D7" s="112"/>
      <c r="E7" s="112"/>
      <c r="F7" s="112"/>
      <c r="G7" s="112"/>
      <c r="H7" s="112"/>
      <c r="I7" s="112"/>
      <c r="J7" s="112"/>
      <c r="K7" s="112"/>
    </row>
    <row r="8" spans="1:12" s="31" customFormat="1" ht="37.5" customHeight="1" x14ac:dyDescent="0.25">
      <c r="A8" s="112" t="s">
        <v>86</v>
      </c>
      <c r="B8" s="112"/>
      <c r="C8" s="112"/>
      <c r="D8" s="112"/>
      <c r="E8" s="112"/>
      <c r="F8" s="112"/>
      <c r="G8" s="112"/>
      <c r="H8" s="112"/>
      <c r="I8" s="112"/>
      <c r="J8" s="112"/>
      <c r="K8" s="112"/>
    </row>
    <row r="9" spans="1:12" s="31" customFormat="1" ht="37.5" customHeight="1" x14ac:dyDescent="0.25">
      <c r="A9" s="112" t="s">
        <v>96</v>
      </c>
      <c r="B9" s="112"/>
      <c r="C9" s="112"/>
      <c r="D9" s="112"/>
      <c r="E9" s="112"/>
      <c r="F9" s="112"/>
      <c r="G9" s="112"/>
      <c r="H9" s="112"/>
      <c r="I9" s="112"/>
      <c r="J9" s="112"/>
      <c r="K9" s="112"/>
    </row>
    <row r="10" spans="1:12" s="31" customFormat="1" x14ac:dyDescent="0.25">
      <c r="A10" s="32"/>
      <c r="B10" s="32"/>
      <c r="C10" s="32"/>
      <c r="D10" s="32"/>
      <c r="E10" s="32"/>
      <c r="F10" s="32"/>
      <c r="G10" s="32"/>
      <c r="H10" s="32"/>
      <c r="I10" s="32"/>
      <c r="J10" s="32"/>
      <c r="K10" s="32"/>
    </row>
    <row r="11" spans="1:12" s="31" customFormat="1" ht="15.75" thickBot="1" x14ac:dyDescent="0.3">
      <c r="A11" s="33"/>
      <c r="B11" s="33"/>
      <c r="C11" s="33"/>
      <c r="D11" s="33"/>
      <c r="E11" s="33"/>
      <c r="F11" s="33"/>
      <c r="G11" s="33"/>
      <c r="H11" s="33"/>
      <c r="I11" s="33"/>
      <c r="J11" s="33"/>
      <c r="K11" s="33"/>
    </row>
    <row r="12" spans="1:12" ht="63" customHeight="1" thickBot="1" x14ac:dyDescent="0.3">
      <c r="B12" s="117" t="s">
        <v>74</v>
      </c>
      <c r="C12" s="118"/>
      <c r="D12" s="119">
        <f>LARGE(B28:F28,1)</f>
        <v>1380</v>
      </c>
      <c r="E12" s="119"/>
      <c r="F12" s="120"/>
    </row>
    <row r="13" spans="1:12" ht="15.75" thickBot="1" x14ac:dyDescent="0.3">
      <c r="D13" s="30"/>
      <c r="E13" s="30"/>
    </row>
    <row r="14" spans="1:12" ht="16.5" thickTop="1" thickBot="1" x14ac:dyDescent="0.3">
      <c r="A14" s="25" t="s">
        <v>1</v>
      </c>
      <c r="B14" s="34">
        <v>15</v>
      </c>
      <c r="H14" s="25" t="s">
        <v>30</v>
      </c>
    </row>
    <row r="15" spans="1:12" ht="16.5" customHeight="1" thickTop="1" thickBot="1" x14ac:dyDescent="0.3">
      <c r="B15" s="35" t="s">
        <v>9</v>
      </c>
      <c r="F15" s="33" t="s">
        <v>10</v>
      </c>
      <c r="H15" s="36" t="s">
        <v>23</v>
      </c>
      <c r="I15" s="37">
        <v>-0.02</v>
      </c>
      <c r="J15" s="34">
        <v>0</v>
      </c>
      <c r="K15" s="38">
        <v>0.02</v>
      </c>
      <c r="L15" s="107" t="s">
        <v>31</v>
      </c>
    </row>
    <row r="16" spans="1:12" ht="16.5" thickTop="1" thickBot="1" x14ac:dyDescent="0.3">
      <c r="A16" s="25" t="s">
        <v>65</v>
      </c>
      <c r="F16" s="39">
        <v>1200</v>
      </c>
      <c r="H16" s="40" t="s">
        <v>24</v>
      </c>
      <c r="I16" s="41">
        <f>$B$17*(1+I15)^$B$14</f>
        <v>129249.59296294562</v>
      </c>
      <c r="J16" s="41">
        <f>$B$17*(1+J15)^$B$14</f>
        <v>175000</v>
      </c>
      <c r="K16" s="41">
        <f>$B$17*(1+K15)^$B$14</f>
        <v>235526.95920672262</v>
      </c>
      <c r="L16" s="108"/>
    </row>
    <row r="17" spans="1:13" ht="16.5" thickTop="1" thickBot="1" x14ac:dyDescent="0.3">
      <c r="A17" s="25" t="s">
        <v>5</v>
      </c>
      <c r="B17" s="42">
        <v>175000</v>
      </c>
      <c r="F17" s="43"/>
      <c r="H17" s="89" t="s">
        <v>98</v>
      </c>
      <c r="I17" s="45">
        <f>I16*$M$17</f>
        <v>7754.9755777767368</v>
      </c>
      <c r="J17" s="45">
        <f>J16*$M$17</f>
        <v>10500</v>
      </c>
      <c r="K17" s="45">
        <f>K16*$M$17</f>
        <v>14131.617552403357</v>
      </c>
      <c r="L17" s="108"/>
      <c r="M17" s="90">
        <v>0.06</v>
      </c>
    </row>
    <row r="18" spans="1:13" ht="16.5" thickTop="1" thickBot="1" x14ac:dyDescent="0.3">
      <c r="A18" s="25" t="s">
        <v>8</v>
      </c>
      <c r="B18" s="43">
        <f>C18*B17</f>
        <v>5250</v>
      </c>
      <c r="C18" s="37">
        <v>0.03</v>
      </c>
      <c r="F18" s="43"/>
      <c r="H18" s="44" t="s">
        <v>14</v>
      </c>
      <c r="I18" s="41">
        <f>IFERROR(VLOOKUP(B14*12,Amortization!B1:F362,2,FALSE),0)</f>
        <v>-1.0402345651527867E-10</v>
      </c>
      <c r="J18" s="41">
        <f>IFERROR(VLOOKUP(B14*12,Amortization!B1:F362,2,FALSE),0)</f>
        <v>-1.0402345651527867E-10</v>
      </c>
      <c r="K18" s="41">
        <f>IFERROR(VLOOKUP(B14*12,Amortization!B1:F362,2,FALSE),0)</f>
        <v>-1.0402345651527867E-10</v>
      </c>
      <c r="L18" s="109"/>
    </row>
    <row r="19" spans="1:13" ht="31.5" thickTop="1" thickBot="1" x14ac:dyDescent="0.3">
      <c r="A19" s="25" t="s">
        <v>6</v>
      </c>
      <c r="B19" s="37">
        <v>0.2</v>
      </c>
      <c r="F19" s="43"/>
      <c r="H19" s="46" t="s">
        <v>21</v>
      </c>
      <c r="I19" s="47">
        <f>I16-I17-I18</f>
        <v>121494.61738516898</v>
      </c>
      <c r="J19" s="47">
        <f>J16-J17-J18</f>
        <v>164500.00000000012</v>
      </c>
      <c r="K19" s="47">
        <f>K16-K17-K18</f>
        <v>221395.34165431937</v>
      </c>
      <c r="L19" s="48" t="s">
        <v>29</v>
      </c>
    </row>
    <row r="20" spans="1:13" ht="15.75" thickTop="1" x14ac:dyDescent="0.25">
      <c r="A20" s="25" t="s">
        <v>7</v>
      </c>
      <c r="B20" s="49">
        <f>B19*B17</f>
        <v>35000</v>
      </c>
      <c r="F20" s="43"/>
      <c r="L20" s="50"/>
    </row>
    <row r="21" spans="1:13" ht="30.75" thickBot="1" x14ac:dyDescent="0.3">
      <c r="A21" s="25" t="s">
        <v>2</v>
      </c>
      <c r="B21" s="49">
        <f>B17-B20</f>
        <v>140000</v>
      </c>
      <c r="F21" s="43"/>
      <c r="H21" s="51" t="s">
        <v>60</v>
      </c>
      <c r="I21" s="52">
        <f>$B$34-$B$41-I19</f>
        <v>160297.32248868514</v>
      </c>
      <c r="J21" s="52">
        <f>$B$34-$B$41-J19</f>
        <v>117291.93987385399</v>
      </c>
      <c r="K21" s="52">
        <f>$B$34-$B$41-K19</f>
        <v>60396.598219534731</v>
      </c>
    </row>
    <row r="22" spans="1:13" ht="16.5" thickTop="1" thickBot="1" x14ac:dyDescent="0.3">
      <c r="A22" s="25" t="s">
        <v>12</v>
      </c>
      <c r="B22" s="34">
        <v>15</v>
      </c>
      <c r="I22" s="31"/>
      <c r="J22" s="31"/>
      <c r="K22" s="31"/>
    </row>
    <row r="23" spans="1:13" ht="31.5" thickTop="1" thickBot="1" x14ac:dyDescent="0.3">
      <c r="A23" s="25" t="s">
        <v>3</v>
      </c>
      <c r="B23" s="53">
        <v>3.6499999999999998E-2</v>
      </c>
      <c r="H23" s="156" t="s">
        <v>108</v>
      </c>
      <c r="I23" s="55">
        <f>I21-$F$34+$B$20</f>
        <v>-64102.677511314861</v>
      </c>
      <c r="J23" s="55">
        <f t="shared" ref="J23:K23" si="0">J21-$F$34+$B$20</f>
        <v>-107108.06012614601</v>
      </c>
      <c r="K23" s="55">
        <f t="shared" si="0"/>
        <v>-164003.40178046527</v>
      </c>
    </row>
    <row r="24" spans="1:13" ht="16.5" thickTop="1" thickBot="1" x14ac:dyDescent="0.3">
      <c r="A24" s="25" t="s">
        <v>4</v>
      </c>
      <c r="B24" s="56">
        <f>-PMT(B23/12,B22*12,B21)</f>
        <v>1011.1799333594795</v>
      </c>
      <c r="I24" s="31"/>
      <c r="J24" s="31"/>
      <c r="K24" s="31"/>
    </row>
    <row r="25" spans="1:13" ht="31.5" thickTop="1" thickBot="1" x14ac:dyDescent="0.3">
      <c r="A25" s="91" t="s">
        <v>99</v>
      </c>
      <c r="B25" s="43">
        <f>C25/12</f>
        <v>125.16666666666667</v>
      </c>
      <c r="C25" s="42">
        <v>1502</v>
      </c>
      <c r="H25" s="54" t="s">
        <v>43</v>
      </c>
      <c r="I25" s="55">
        <f>I23+$F$41*(1-$F$47)-$B$20</f>
        <v>610.45806928748789</v>
      </c>
      <c r="J25" s="55">
        <f t="shared" ref="J25:K25" si="1">J23+$F$41*(1-$F$47)-$B$20</f>
        <v>-42394.924545543661</v>
      </c>
      <c r="K25" s="55">
        <f t="shared" si="1"/>
        <v>-99290.266199862919</v>
      </c>
    </row>
    <row r="26" spans="1:13" ht="16.5" thickTop="1" thickBot="1" x14ac:dyDescent="0.3">
      <c r="A26" s="25" t="s">
        <v>11</v>
      </c>
      <c r="B26" s="49">
        <f>C26/12</f>
        <v>58.333333333333336</v>
      </c>
      <c r="C26" s="57">
        <f>B17/1000*4</f>
        <v>700</v>
      </c>
      <c r="F26" s="39">
        <v>25</v>
      </c>
      <c r="I26" s="31"/>
      <c r="J26" s="31"/>
      <c r="K26" s="31"/>
    </row>
    <row r="27" spans="1:13" ht="16.5" thickTop="1" thickBot="1" x14ac:dyDescent="0.3">
      <c r="A27" s="25" t="s">
        <v>28</v>
      </c>
      <c r="B27" s="49">
        <f>(C27*B17)/12</f>
        <v>182.29166666666666</v>
      </c>
      <c r="C27" s="58">
        <v>1.2500000000000001E-2</v>
      </c>
      <c r="F27" s="39">
        <v>10</v>
      </c>
      <c r="K27" s="31"/>
    </row>
    <row r="28" spans="1:13" ht="60.75" customHeight="1" thickTop="1" x14ac:dyDescent="0.25">
      <c r="A28" s="59" t="s">
        <v>66</v>
      </c>
      <c r="B28" s="60">
        <f>MROUND(SUM(B24:B27),10)</f>
        <v>1380</v>
      </c>
      <c r="C28" s="59"/>
      <c r="D28" s="59"/>
      <c r="E28" s="59"/>
      <c r="F28" s="61">
        <f>MROUND(F27+F26+F16,10)</f>
        <v>1240</v>
      </c>
      <c r="H28" s="114" t="s">
        <v>73</v>
      </c>
      <c r="I28" s="114"/>
      <c r="J28" s="114"/>
      <c r="K28" s="114"/>
    </row>
    <row r="29" spans="1:13" x14ac:dyDescent="0.25">
      <c r="H29" s="51"/>
      <c r="I29" s="62"/>
      <c r="J29" s="62"/>
      <c r="K29" s="62"/>
    </row>
    <row r="30" spans="1:13" x14ac:dyDescent="0.25">
      <c r="A30" s="25" t="s">
        <v>13</v>
      </c>
      <c r="B30" s="49">
        <f>IF(B14&lt;=B22,SUM(B24:B27)*12*B14,SUM(B25:B27)*12*B14+B22*12*B24)</f>
        <v>247854.88800470633</v>
      </c>
      <c r="F30" s="49">
        <f>F28*12*B14</f>
        <v>223200</v>
      </c>
    </row>
    <row r="31" spans="1:13" ht="15.75" thickBot="1" x14ac:dyDescent="0.3">
      <c r="A31" s="91" t="s">
        <v>100</v>
      </c>
      <c r="B31" s="49">
        <f>B20+B18</f>
        <v>40250</v>
      </c>
      <c r="F31" s="49">
        <f>F16+B20</f>
        <v>36200</v>
      </c>
    </row>
    <row r="32" spans="1:13" ht="45" customHeight="1" thickBot="1" x14ac:dyDescent="0.35">
      <c r="B32" s="49"/>
      <c r="F32" s="49"/>
      <c r="H32" s="63" t="s">
        <v>41</v>
      </c>
      <c r="I32" s="64">
        <f>I25+(1-$F$47)*($I$39-$I$38)+$F$16</f>
        <v>46185.179610271953</v>
      </c>
      <c r="J32" s="64">
        <f>J25+(1-$F$47)*($I$39-$I$38)+$F$16</f>
        <v>3179.7969954408036</v>
      </c>
      <c r="K32" s="65">
        <f t="shared" ref="J32:K32" si="2">K25+(1-$F$47)*($I$39-$I$38)+$F$16</f>
        <v>-53715.544658878454</v>
      </c>
    </row>
    <row r="34" spans="1:15" ht="30" x14ac:dyDescent="0.25">
      <c r="A34" s="51" t="s">
        <v>67</v>
      </c>
      <c r="B34" s="49">
        <f>B31+B30</f>
        <v>288104.88800470636</v>
      </c>
      <c r="F34" s="49">
        <f>F31+F30</f>
        <v>259400</v>
      </c>
      <c r="H34" s="66"/>
      <c r="I34" s="67"/>
      <c r="J34" s="67"/>
      <c r="K34" s="67"/>
    </row>
    <row r="35" spans="1:15" s="68" customFormat="1" ht="30.95" customHeight="1" x14ac:dyDescent="0.25">
      <c r="A35" s="121" t="s">
        <v>42</v>
      </c>
      <c r="B35" s="121"/>
      <c r="C35" s="121"/>
      <c r="D35" s="121"/>
      <c r="E35" s="121"/>
      <c r="F35" s="121"/>
      <c r="H35" s="69"/>
      <c r="I35" s="69"/>
      <c r="J35" s="69"/>
      <c r="K35" s="69"/>
      <c r="O35" s="25"/>
    </row>
    <row r="36" spans="1:15" s="69" customFormat="1" ht="29.1" customHeight="1" x14ac:dyDescent="0.25">
      <c r="O36" s="25"/>
    </row>
    <row r="37" spans="1:15" s="69" customFormat="1" ht="39" customHeight="1" thickBot="1" x14ac:dyDescent="0.3">
      <c r="H37" s="70"/>
      <c r="I37" s="70"/>
      <c r="J37" s="70"/>
      <c r="O37" s="25"/>
    </row>
    <row r="38" spans="1:15" ht="46.15" customHeight="1" thickBot="1" x14ac:dyDescent="0.3">
      <c r="A38" s="110" t="s">
        <v>61</v>
      </c>
      <c r="B38" s="111"/>
      <c r="D38" s="103" t="s">
        <v>22</v>
      </c>
      <c r="E38" s="104"/>
      <c r="F38" s="105"/>
      <c r="H38" s="71" t="s">
        <v>68</v>
      </c>
      <c r="I38" s="72">
        <f>IF(B14&lt;=B22,FV(F40/12,B14*12,B28-D12),FV(F40/12,B22*12,B28-D12)+FV(F40/12,(B14-B22)*12,SUM(B25:B27)-D12))</f>
        <v>0</v>
      </c>
      <c r="J38" s="70"/>
      <c r="K38" s="73"/>
    </row>
    <row r="39" spans="1:15" ht="64.5" thickTop="1" thickBot="1" x14ac:dyDescent="0.3">
      <c r="A39" s="44" t="s">
        <v>36</v>
      </c>
      <c r="B39" s="74">
        <v>0.15</v>
      </c>
      <c r="D39" s="93" t="s">
        <v>103</v>
      </c>
      <c r="E39" s="92"/>
      <c r="F39" s="94" t="s">
        <v>106</v>
      </c>
      <c r="H39" s="77" t="s">
        <v>69</v>
      </c>
      <c r="I39" s="78">
        <f>FV(F40/12,B14*12,F28-D12)</f>
        <v>44374.721540984465</v>
      </c>
      <c r="J39" s="75"/>
      <c r="K39" s="79"/>
    </row>
    <row r="40" spans="1:15" ht="61.5" thickTop="1" thickBot="1" x14ac:dyDescent="0.3">
      <c r="A40" s="44" t="s">
        <v>34</v>
      </c>
      <c r="B40" s="80">
        <f>IFERROR(-VLOOKUP(B14,Amortization!H2:J61,3,FALSE),0)</f>
        <v>42086.320872348348</v>
      </c>
      <c r="D40" s="44" t="s">
        <v>26</v>
      </c>
      <c r="E40" s="75"/>
      <c r="F40" s="76">
        <v>7.0000000000000007E-2</v>
      </c>
      <c r="H40" s="83" t="s">
        <v>97</v>
      </c>
      <c r="I40" s="84">
        <f>I39+F41</f>
        <v>144087.8571215868</v>
      </c>
    </row>
    <row r="41" spans="1:15" ht="31.5" thickTop="1" thickBot="1" x14ac:dyDescent="0.3">
      <c r="A41" s="44" t="s">
        <v>38</v>
      </c>
      <c r="B41" s="85">
        <f>B40*B39</f>
        <v>6312.9481308522518</v>
      </c>
      <c r="D41" s="77" t="s">
        <v>44</v>
      </c>
      <c r="E41" s="81"/>
      <c r="F41" s="82">
        <f>FV(F40/12,B14*12,0,-B20)</f>
        <v>99713.135580602349</v>
      </c>
    </row>
    <row r="42" spans="1:15" ht="60.75" thickBot="1" x14ac:dyDescent="0.3">
      <c r="A42" s="86" t="s">
        <v>37</v>
      </c>
      <c r="B42" s="87">
        <f>B41/B14</f>
        <v>420.86320872348347</v>
      </c>
      <c r="D42" s="115" t="s">
        <v>27</v>
      </c>
      <c r="E42" s="116"/>
      <c r="F42" s="98"/>
    </row>
    <row r="43" spans="1:15" ht="29.45" customHeight="1" x14ac:dyDescent="0.25">
      <c r="A43" s="97" t="s">
        <v>40</v>
      </c>
      <c r="B43" s="98"/>
      <c r="D43" s="132" t="s">
        <v>25</v>
      </c>
      <c r="E43" s="133"/>
      <c r="F43" s="134"/>
      <c r="G43" s="88"/>
    </row>
    <row r="44" spans="1:15" ht="14.45" customHeight="1" thickBot="1" x14ac:dyDescent="0.3">
      <c r="A44" s="99"/>
      <c r="B44" s="100"/>
      <c r="D44" s="135"/>
      <c r="E44" s="136"/>
      <c r="F44" s="137"/>
      <c r="G44" s="88"/>
    </row>
    <row r="45" spans="1:15" ht="15.75" thickBot="1" x14ac:dyDescent="0.3">
      <c r="A45" s="99"/>
      <c r="B45" s="100"/>
    </row>
    <row r="46" spans="1:15" ht="16.5" thickBot="1" x14ac:dyDescent="0.3">
      <c r="A46" s="101"/>
      <c r="B46" s="102"/>
      <c r="D46" s="103" t="s">
        <v>101</v>
      </c>
      <c r="E46" s="104"/>
      <c r="F46" s="105"/>
    </row>
    <row r="47" spans="1:15" ht="16.5" thickTop="1" thickBot="1" x14ac:dyDescent="0.3">
      <c r="B47" s="43"/>
      <c r="D47" s="44" t="s">
        <v>26</v>
      </c>
      <c r="E47" s="75"/>
      <c r="F47" s="95">
        <f>IF(F39="YES",0,IF(B39&lt;=0.15,0,IF(B39&lt;=0.35,0.15,0.2)))</f>
        <v>0</v>
      </c>
    </row>
    <row r="48" spans="1:15" ht="16.5" thickTop="1" thickBot="1" x14ac:dyDescent="0.3">
      <c r="D48" s="77"/>
      <c r="E48" s="81"/>
      <c r="F48" s="82"/>
    </row>
    <row r="49" spans="1:15" x14ac:dyDescent="0.25">
      <c r="D49" s="115" t="s">
        <v>104</v>
      </c>
      <c r="E49" s="130"/>
      <c r="F49" s="131"/>
    </row>
    <row r="50" spans="1:15" ht="72.75" customHeight="1" x14ac:dyDescent="0.25">
      <c r="D50" s="122" t="s">
        <v>105</v>
      </c>
      <c r="E50" s="123"/>
      <c r="F50" s="100"/>
    </row>
    <row r="51" spans="1:15" ht="117.75" customHeight="1" x14ac:dyDescent="0.25">
      <c r="D51" s="124" t="s">
        <v>102</v>
      </c>
      <c r="E51" s="125"/>
      <c r="F51" s="126"/>
      <c r="H51" s="59"/>
      <c r="I51" s="59"/>
      <c r="J51" s="59"/>
      <c r="K51" s="59"/>
    </row>
    <row r="52" spans="1:15" s="59" customFormat="1" ht="15.75" thickBot="1" x14ac:dyDescent="0.3">
      <c r="A52" s="25"/>
      <c r="B52" s="25"/>
      <c r="D52" s="127"/>
      <c r="E52" s="128"/>
      <c r="F52" s="129"/>
      <c r="H52" s="25"/>
      <c r="I52" s="25"/>
      <c r="J52" s="25"/>
      <c r="K52" s="25"/>
      <c r="O52" s="25"/>
    </row>
    <row r="55" spans="1:15" x14ac:dyDescent="0.25">
      <c r="A55" s="59"/>
      <c r="B55" s="59"/>
    </row>
  </sheetData>
  <scenarios current="0" show="0" sqref="J32">
    <scenario name="1" locked="1" count="1" user="LaPlue, Laurence" comment="Created by LaPlue, Laurence on 5/11/2017_x000a_Modified by LaPlue, Laurence on 5/11/2017">
      <inputCells r="B14" val="1"/>
    </scenario>
    <scenario name="3" locked="1" count="1" user="LaPlue, Laurence" comment="Created by LaPlue, Laurence on 5/11/2017">
      <inputCells r="B14" val="3"/>
    </scenario>
    <scenario name="5" locked="1" count="1" user="LaPlue, Laurence" comment="Created by LaPlue, Laurence on 5/11/2017">
      <inputCells r="B14" val="5"/>
    </scenario>
    <scenario name="10" locked="1" count="1" user="LaPlue, Laurence" comment="Created by LaPlue, Laurence on 5/11/2017">
      <inputCells r="B14" val="10"/>
    </scenario>
    <scenario name="15" locked="1" count="1" user="LaPlue, Laurence" comment="Created by LaPlue, Laurence on 5/11/2017">
      <inputCells r="B14" val="15"/>
    </scenario>
    <scenario name="20" locked="1" count="1" user="LaPlue, Laurence" comment="Created by LaPlue, Laurence on 5/11/2017">
      <inputCells r="B14" val="20"/>
    </scenario>
    <scenario name="30" locked="1" count="1" user="LaPlue, Laurence" comment="Created by LaPlue, Laurence on 5/11/2017">
      <inputCells r="B14" val="30"/>
    </scenario>
    <scenario name="40" locked="1" count="1" user="LaPlue, Laurence" comment="Created by LaPlue, Laurence on 5/11/2017">
      <inputCells r="B14" val="40"/>
    </scenario>
    <scenario name="50" locked="1" count="1" user="LaPlue, Laurence" comment="Created by LaPlue, Laurence on 5/11/2017">
      <inputCells r="B14" val="50"/>
    </scenario>
    <scenario name="60" locked="1" count="1" user="LaPlue, Laurence" comment="Created by LaPlue, Laurence on 5/11/2017">
      <inputCells r="B14" val="60"/>
    </scenario>
    <scenario name="70" locked="1" count="1" user="LaPlue, Laurence" comment="Created by LaPlue, Laurence on 5/11/2017">
      <inputCells r="B14" val="70"/>
    </scenario>
    <scenario name="25" locked="1" count="1" user="Lawrence LaPlue" comment="Created by Lawrence LaPlue on 5/11/2017">
      <inputCells r="B14" val="25"/>
    </scenario>
    <scenario name="35" locked="1" count="1" user="Lawrence LaPlue" comment="Created by Lawrence LaPlue on 5/11/2017">
      <inputCells r="B14" val="35"/>
    </scenario>
    <scenario name="45" locked="1" count="1" user="Lawrence LaPlue" comment="Created by Lawrence LaPlue on 5/11/2017">
      <inputCells r="B14" val="45"/>
    </scenario>
    <scenario name="14" locked="1" count="1" user="Lawrence LaPlue" comment="Created by Lawrence LaPlue on 5/24/2017">
      <inputCells r="B14" val="14"/>
    </scenario>
    <scenario name="16" locked="1" count="1" user="Lawrence LaPlue" comment="Created by Lawrence LaPlue on 5/24/2017">
      <inputCells r="B14" val="16"/>
    </scenario>
    <scenario name="29" locked="1" count="1" user="Lawrence LaPlue" comment="Created by Lawrence LaPlue on 5/24/2017">
      <inputCells r="B14" val="29"/>
    </scenario>
    <scenario name="31" locked="1" count="1" user="Lawrence LaPlue" comment="Created by Lawrence LaPlue on 5/24/2017">
      <inputCells r="B14" val="31"/>
    </scenario>
  </scenarios>
  <mergeCells count="21">
    <mergeCell ref="A8:K8"/>
    <mergeCell ref="D50:F50"/>
    <mergeCell ref="D51:F52"/>
    <mergeCell ref="D49:F49"/>
    <mergeCell ref="D43:F44"/>
    <mergeCell ref="A43:B46"/>
    <mergeCell ref="D46:F46"/>
    <mergeCell ref="H2:J2"/>
    <mergeCell ref="L15:L18"/>
    <mergeCell ref="A38:B38"/>
    <mergeCell ref="D38:F38"/>
    <mergeCell ref="A5:K5"/>
    <mergeCell ref="A4:K4"/>
    <mergeCell ref="H28:K28"/>
    <mergeCell ref="A6:K6"/>
    <mergeCell ref="A9:K9"/>
    <mergeCell ref="D42:F42"/>
    <mergeCell ref="A7:K7"/>
    <mergeCell ref="B12:C12"/>
    <mergeCell ref="D12:F12"/>
    <mergeCell ref="A35:F35"/>
  </mergeCells>
  <conditionalFormatting sqref="I34:K34 I32:K32">
    <cfRule type="cellIs" dxfId="5" priority="11" operator="lessThan">
      <formula>0</formula>
    </cfRule>
  </conditionalFormatting>
  <conditionalFormatting sqref="I23:K23">
    <cfRule type="cellIs" dxfId="4" priority="9" operator="lessThan">
      <formula>0</formula>
    </cfRule>
  </conditionalFormatting>
  <conditionalFormatting sqref="I25:K25">
    <cfRule type="cellIs" dxfId="3" priority="2" operator="lessThan">
      <formula>0</formula>
    </cfRule>
  </conditionalFormatting>
  <hyperlinks>
    <hyperlink ref="L19" r:id="rId1"/>
    <hyperlink ref="E2" r:id="rId2"/>
    <hyperlink ref="D43" r:id="rId3"/>
    <hyperlink ref="H2" r:id="rId4"/>
    <hyperlink ref="D51" r:id="rId5" display="http://www.thesimpledollar.com/where-does-7-come-from-when-it-comes-to-long-term-stock-returns/"/>
    <hyperlink ref="D51:F52" r:id="rId6" display="https://www.fool.com/retirement/2016/12/11/long-term-capital-gains-tax-rates-in-2017.aspx"/>
  </hyperlinks>
  <pageMargins left="0.7" right="0.7" top="0.75" bottom="0.75" header="0.3" footer="0.3"/>
  <pageSetup orientation="portrait" horizontalDpi="300" verticalDpi="300" r:id="rId7"/>
  <legacyDrawing r:id="rId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AD40"/>
  <sheetViews>
    <sheetView zoomScale="80" zoomScaleNormal="80" workbookViewId="0">
      <selection activeCell="G26" sqref="G26:V27"/>
    </sheetView>
  </sheetViews>
  <sheetFormatPr defaultColWidth="8.85546875" defaultRowHeight="15" x14ac:dyDescent="0.25"/>
  <cols>
    <col min="1" max="1" width="19.7109375" style="20" customWidth="1"/>
    <col min="2" max="2" width="16.5703125" style="7" customWidth="1"/>
    <col min="3" max="3" width="2.28515625" style="7" customWidth="1"/>
    <col min="4" max="4" width="19" style="6" customWidth="1"/>
    <col min="5" max="5" width="19.140625" style="7" customWidth="1"/>
    <col min="6" max="16" width="8.85546875" style="6"/>
    <col min="17" max="17" width="3.42578125" style="6" customWidth="1"/>
    <col min="18" max="29" width="8.85546875" style="6"/>
    <col min="30" max="30" width="13.85546875" style="7" bestFit="1" customWidth="1"/>
    <col min="31" max="16384" width="8.85546875" style="6"/>
  </cols>
  <sheetData>
    <row r="2" spans="1:30" ht="45" x14ac:dyDescent="0.25">
      <c r="A2" s="4" t="s">
        <v>56</v>
      </c>
      <c r="B2" s="5" t="s">
        <v>76</v>
      </c>
      <c r="C2" s="5"/>
      <c r="D2" s="4" t="s">
        <v>56</v>
      </c>
      <c r="E2" s="5" t="s">
        <v>75</v>
      </c>
      <c r="G2" s="6" t="s">
        <v>59</v>
      </c>
      <c r="R2" s="6" t="s">
        <v>58</v>
      </c>
      <c r="AC2" s="6" t="s">
        <v>32</v>
      </c>
      <c r="AD2" s="7" t="s">
        <v>83</v>
      </c>
    </row>
    <row r="3" spans="1:30" x14ac:dyDescent="0.25">
      <c r="A3" s="8" t="s">
        <v>45</v>
      </c>
      <c r="B3" s="7">
        <v>13767.213032271209</v>
      </c>
      <c r="D3" s="6" t="s">
        <v>45</v>
      </c>
      <c r="E3" s="7">
        <v>10335.019198677088</v>
      </c>
      <c r="AC3" s="6" t="s">
        <v>45</v>
      </c>
      <c r="AD3" s="7">
        <v>184433.89390727258</v>
      </c>
    </row>
    <row r="4" spans="1:30" x14ac:dyDescent="0.25">
      <c r="A4" s="8" t="s">
        <v>46</v>
      </c>
      <c r="B4" s="7">
        <v>10064.482246522333</v>
      </c>
      <c r="D4" s="6" t="s">
        <v>46</v>
      </c>
      <c r="E4" s="7">
        <v>-718.67340981471443</v>
      </c>
      <c r="AC4" s="6" t="s">
        <v>46</v>
      </c>
      <c r="AD4" s="7">
        <v>212063.20104603158</v>
      </c>
    </row>
    <row r="5" spans="1:30" x14ac:dyDescent="0.25">
      <c r="A5" s="8" t="s">
        <v>52</v>
      </c>
      <c r="B5" s="7">
        <v>6811.6479496965512</v>
      </c>
      <c r="D5" s="6" t="s">
        <v>52</v>
      </c>
      <c r="E5" s="7">
        <v>-12089.352002086198</v>
      </c>
      <c r="AC5" s="6" t="s">
        <v>52</v>
      </c>
      <c r="AD5" s="7">
        <v>243831.54465360625</v>
      </c>
    </row>
    <row r="6" spans="1:30" x14ac:dyDescent="0.25">
      <c r="A6" s="8" t="s">
        <v>47</v>
      </c>
      <c r="B6" s="7">
        <v>1628.219020875451</v>
      </c>
      <c r="D6" s="6" t="s">
        <v>47</v>
      </c>
      <c r="E6" s="7">
        <v>-42061.920134983724</v>
      </c>
      <c r="AC6" s="6" t="s">
        <v>47</v>
      </c>
      <c r="AD6" s="7">
        <v>345661.75679164863</v>
      </c>
    </row>
    <row r="7" spans="1:30" x14ac:dyDescent="0.25">
      <c r="A7" s="8" t="s">
        <v>79</v>
      </c>
      <c r="B7" s="7">
        <v>2137.3409549565913</v>
      </c>
      <c r="D7" s="6" t="s">
        <v>79</v>
      </c>
      <c r="E7" s="7">
        <v>-67902.191937883079</v>
      </c>
      <c r="AC7" s="6" t="s">
        <v>48</v>
      </c>
      <c r="AD7" s="7">
        <v>490018.8377103887</v>
      </c>
    </row>
    <row r="8" spans="1:30" x14ac:dyDescent="0.25">
      <c r="A8" s="8" t="s">
        <v>48</v>
      </c>
      <c r="B8" s="7">
        <v>3179.7969954408036</v>
      </c>
      <c r="D8" s="6" t="s">
        <v>48</v>
      </c>
      <c r="E8" s="7">
        <v>-74631.053959975092</v>
      </c>
      <c r="AC8" s="6" t="s">
        <v>49</v>
      </c>
      <c r="AD8" s="7">
        <v>694663.08202493528</v>
      </c>
    </row>
    <row r="9" spans="1:30" x14ac:dyDescent="0.25">
      <c r="A9" s="8" t="s">
        <v>80</v>
      </c>
      <c r="B9" s="7">
        <v>-7728.2814945857244</v>
      </c>
      <c r="D9" s="6" t="s">
        <v>80</v>
      </c>
      <c r="E9" s="7">
        <v>-81480.432389055874</v>
      </c>
      <c r="AC9" s="6" t="s">
        <v>70</v>
      </c>
      <c r="AD9" s="7">
        <v>984771.931999853</v>
      </c>
    </row>
    <row r="10" spans="1:30" x14ac:dyDescent="0.25">
      <c r="A10" s="8" t="s">
        <v>49</v>
      </c>
      <c r="B10" s="7">
        <v>-51685.085495226827</v>
      </c>
      <c r="D10" s="6" t="s">
        <v>49</v>
      </c>
      <c r="E10" s="7">
        <v>-110166.3268496427</v>
      </c>
      <c r="AC10" s="6" t="s">
        <v>50</v>
      </c>
      <c r="AD10" s="7">
        <v>1396037.5657618619</v>
      </c>
    </row>
    <row r="11" spans="1:30" x14ac:dyDescent="0.25">
      <c r="A11" s="8" t="s">
        <v>70</v>
      </c>
      <c r="B11" s="7">
        <v>-107557.43984984764</v>
      </c>
      <c r="D11" s="6" t="s">
        <v>70</v>
      </c>
      <c r="E11" s="7">
        <v>-149254.53634530838</v>
      </c>
      <c r="AC11" s="6" t="s">
        <v>71</v>
      </c>
      <c r="AD11" s="7">
        <v>1979058.1165940417</v>
      </c>
    </row>
    <row r="12" spans="1:30" x14ac:dyDescent="0.25">
      <c r="A12" s="8" t="s">
        <v>81</v>
      </c>
      <c r="B12" s="7">
        <v>-153258.05557122518</v>
      </c>
      <c r="D12" s="6" t="s">
        <v>81</v>
      </c>
      <c r="E12" s="7">
        <v>-183479.12907420288</v>
      </c>
      <c r="AC12" s="6" t="s">
        <v>51</v>
      </c>
      <c r="AD12" s="7">
        <v>2805562.7763278014</v>
      </c>
    </row>
    <row r="13" spans="1:30" x14ac:dyDescent="0.25">
      <c r="A13" s="8" t="s">
        <v>50</v>
      </c>
      <c r="B13" s="7">
        <v>-164858.01176715904</v>
      </c>
      <c r="D13" s="6" t="s">
        <v>50</v>
      </c>
      <c r="E13" s="7">
        <v>-192487.19410961858</v>
      </c>
      <c r="AC13" s="6" t="s">
        <v>72</v>
      </c>
      <c r="AD13" s="7">
        <v>3977236.6591550456</v>
      </c>
    </row>
    <row r="14" spans="1:30" x14ac:dyDescent="0.25">
      <c r="A14" s="8" t="s">
        <v>82</v>
      </c>
      <c r="B14" s="7">
        <v>-176538.17064120332</v>
      </c>
      <c r="D14" s="6" t="s">
        <v>82</v>
      </c>
      <c r="E14" s="7">
        <v>-193275.41638465496</v>
      </c>
      <c r="AC14" s="6" t="s">
        <v>53</v>
      </c>
      <c r="AD14" s="7">
        <v>5638231.1514809476</v>
      </c>
    </row>
    <row r="15" spans="1:30" x14ac:dyDescent="0.25">
      <c r="A15" s="8" t="s">
        <v>71</v>
      </c>
      <c r="B15" s="7">
        <v>-224183.26097756479</v>
      </c>
      <c r="D15" s="6" t="s">
        <v>71</v>
      </c>
      <c r="E15" s="7">
        <v>-188888.90255229437</v>
      </c>
      <c r="AC15" s="6" t="s">
        <v>54</v>
      </c>
      <c r="AD15" s="7">
        <v>11330935.378013398</v>
      </c>
    </row>
    <row r="16" spans="1:30" x14ac:dyDescent="0.25">
      <c r="A16" s="8" t="s">
        <v>51</v>
      </c>
      <c r="B16" s="7">
        <v>-286378.74386122811</v>
      </c>
      <c r="D16" s="6" t="s">
        <v>51</v>
      </c>
      <c r="E16" s="7">
        <v>-161882.3846192729</v>
      </c>
      <c r="AC16" s="6" t="s">
        <v>55</v>
      </c>
      <c r="AD16" s="7">
        <v>22771343.191027645</v>
      </c>
    </row>
    <row r="17" spans="1:23" x14ac:dyDescent="0.25">
      <c r="A17" s="8" t="s">
        <v>72</v>
      </c>
      <c r="B17" s="7">
        <v>-352643.14250109601</v>
      </c>
      <c r="D17" s="6" t="s">
        <v>72</v>
      </c>
      <c r="E17" s="7">
        <v>-101691.77369330073</v>
      </c>
    </row>
    <row r="18" spans="1:23" x14ac:dyDescent="0.25">
      <c r="A18" s="9" t="s">
        <v>53</v>
      </c>
      <c r="B18" s="7">
        <v>-424675.73889620171</v>
      </c>
      <c r="D18" s="6" t="s">
        <v>53</v>
      </c>
      <c r="E18" s="7">
        <v>5541.4456768578384</v>
      </c>
    </row>
    <row r="19" spans="1:23" x14ac:dyDescent="0.25">
      <c r="A19" s="9" t="s">
        <v>54</v>
      </c>
      <c r="B19" s="7">
        <v>-596687.34160879906</v>
      </c>
      <c r="D19" s="6" t="s">
        <v>54</v>
      </c>
      <c r="E19" s="7">
        <v>447925.17768369149</v>
      </c>
    </row>
    <row r="20" spans="1:23" x14ac:dyDescent="0.25">
      <c r="A20" s="9" t="s">
        <v>55</v>
      </c>
      <c r="B20" s="7">
        <v>-830140.94107071124</v>
      </c>
      <c r="D20" s="6" t="s">
        <v>55</v>
      </c>
      <c r="E20" s="7">
        <v>1458686.3955325563</v>
      </c>
    </row>
    <row r="21" spans="1:23" ht="15.75" thickBot="1" x14ac:dyDescent="0.3">
      <c r="A21" s="9"/>
    </row>
    <row r="22" spans="1:23" ht="15" customHeight="1" x14ac:dyDescent="0.25">
      <c r="A22" s="144" t="s">
        <v>89</v>
      </c>
      <c r="B22" s="145"/>
      <c r="C22" s="145"/>
      <c r="D22" s="145"/>
      <c r="E22" s="146"/>
      <c r="G22" s="10" t="s">
        <v>57</v>
      </c>
      <c r="H22" s="11"/>
      <c r="I22" s="11"/>
      <c r="J22" s="11"/>
      <c r="K22" s="11"/>
      <c r="L22" s="11"/>
      <c r="M22" s="11"/>
      <c r="N22" s="11"/>
      <c r="O22" s="11"/>
      <c r="P22" s="11"/>
      <c r="Q22" s="11"/>
      <c r="R22" s="11"/>
      <c r="S22" s="11"/>
      <c r="T22" s="11"/>
      <c r="U22" s="11"/>
      <c r="V22" s="12"/>
      <c r="W22" s="14"/>
    </row>
    <row r="23" spans="1:23" x14ac:dyDescent="0.25">
      <c r="A23" s="141"/>
      <c r="B23" s="142"/>
      <c r="C23" s="142"/>
      <c r="D23" s="142"/>
      <c r="E23" s="143"/>
      <c r="G23" s="13"/>
      <c r="H23" s="14"/>
      <c r="I23" s="14"/>
      <c r="J23" s="14"/>
      <c r="K23" s="14"/>
      <c r="L23" s="14"/>
      <c r="M23" s="14"/>
      <c r="N23" s="14"/>
      <c r="O23" s="14"/>
      <c r="P23" s="14"/>
      <c r="Q23" s="14"/>
      <c r="R23" s="14"/>
      <c r="S23" s="14"/>
      <c r="T23" s="14"/>
      <c r="U23" s="14"/>
      <c r="V23" s="15"/>
      <c r="W23" s="14"/>
    </row>
    <row r="24" spans="1:23" x14ac:dyDescent="0.25">
      <c r="A24" s="141"/>
      <c r="B24" s="142"/>
      <c r="C24" s="142"/>
      <c r="D24" s="142"/>
      <c r="E24" s="143"/>
      <c r="G24" s="16" t="s">
        <v>64</v>
      </c>
      <c r="H24" s="14"/>
      <c r="I24" s="14"/>
      <c r="J24" s="14"/>
      <c r="K24" s="14"/>
      <c r="L24" s="14"/>
      <c r="M24" s="14"/>
      <c r="N24" s="14"/>
      <c r="O24" s="14"/>
      <c r="P24" s="14"/>
      <c r="Q24" s="14"/>
      <c r="R24" s="14"/>
      <c r="S24" s="14"/>
      <c r="T24" s="14"/>
      <c r="U24" s="14"/>
      <c r="V24" s="15"/>
      <c r="W24" s="14"/>
    </row>
    <row r="25" spans="1:23" x14ac:dyDescent="0.25">
      <c r="A25" s="141"/>
      <c r="B25" s="142"/>
      <c r="C25" s="142"/>
      <c r="D25" s="142"/>
      <c r="E25" s="143"/>
      <c r="G25" s="150" t="s">
        <v>87</v>
      </c>
      <c r="H25" s="151"/>
      <c r="I25" s="151"/>
      <c r="J25" s="151"/>
      <c r="K25" s="151"/>
      <c r="L25" s="151"/>
      <c r="M25" s="151"/>
      <c r="N25" s="151"/>
      <c r="O25" s="151"/>
      <c r="P25" s="151"/>
      <c r="Q25" s="151"/>
      <c r="R25" s="151"/>
      <c r="S25" s="151"/>
      <c r="T25" s="151"/>
      <c r="U25" s="151"/>
      <c r="V25" s="152"/>
      <c r="W25" s="14"/>
    </row>
    <row r="26" spans="1:23" x14ac:dyDescent="0.25">
      <c r="A26" s="141"/>
      <c r="B26" s="142"/>
      <c r="C26" s="142"/>
      <c r="D26" s="142"/>
      <c r="E26" s="143"/>
      <c r="G26" s="158" t="s">
        <v>88</v>
      </c>
      <c r="H26" s="159"/>
      <c r="I26" s="159"/>
      <c r="J26" s="159"/>
      <c r="K26" s="159"/>
      <c r="L26" s="159"/>
      <c r="M26" s="159"/>
      <c r="N26" s="159"/>
      <c r="O26" s="159"/>
      <c r="P26" s="159"/>
      <c r="Q26" s="159"/>
      <c r="R26" s="159"/>
      <c r="S26" s="159"/>
      <c r="T26" s="159"/>
      <c r="U26" s="159"/>
      <c r="V26" s="160"/>
      <c r="W26" s="14"/>
    </row>
    <row r="27" spans="1:23" ht="61.5" customHeight="1" x14ac:dyDescent="0.25">
      <c r="A27" s="141"/>
      <c r="B27" s="142"/>
      <c r="C27" s="142"/>
      <c r="D27" s="142"/>
      <c r="E27" s="143"/>
      <c r="G27" s="158"/>
      <c r="H27" s="159"/>
      <c r="I27" s="159"/>
      <c r="J27" s="159"/>
      <c r="K27" s="159"/>
      <c r="L27" s="159"/>
      <c r="M27" s="159"/>
      <c r="N27" s="159"/>
      <c r="O27" s="159"/>
      <c r="P27" s="159"/>
      <c r="Q27" s="159"/>
      <c r="R27" s="159"/>
      <c r="S27" s="159"/>
      <c r="T27" s="159"/>
      <c r="U27" s="159"/>
      <c r="V27" s="160"/>
      <c r="W27" s="14"/>
    </row>
    <row r="28" spans="1:23" ht="33.6" customHeight="1" x14ac:dyDescent="0.25">
      <c r="A28" s="141" t="s">
        <v>91</v>
      </c>
      <c r="B28" s="142"/>
      <c r="C28" s="142"/>
      <c r="D28" s="142"/>
      <c r="E28" s="143"/>
      <c r="G28" s="17"/>
      <c r="H28" s="18"/>
      <c r="I28" s="18"/>
      <c r="J28" s="18"/>
      <c r="K28" s="18"/>
      <c r="L28" s="18"/>
      <c r="M28" s="18"/>
      <c r="N28" s="18"/>
      <c r="O28" s="18"/>
      <c r="P28" s="18"/>
      <c r="Q28" s="18"/>
      <c r="R28" s="18"/>
      <c r="S28" s="18"/>
      <c r="T28" s="18"/>
      <c r="U28" s="18"/>
      <c r="V28" s="96"/>
      <c r="W28" s="14"/>
    </row>
    <row r="29" spans="1:23" ht="15.75" thickBot="1" x14ac:dyDescent="0.3">
      <c r="A29" s="23" t="s">
        <v>62</v>
      </c>
      <c r="B29" s="21"/>
      <c r="C29" s="21"/>
      <c r="D29" s="21"/>
      <c r="E29" s="22"/>
      <c r="G29" s="19" t="s">
        <v>78</v>
      </c>
      <c r="H29" s="18"/>
      <c r="I29" s="18"/>
      <c r="J29" s="18"/>
      <c r="K29" s="18"/>
      <c r="L29" s="18"/>
      <c r="M29" s="18"/>
      <c r="N29" s="18"/>
      <c r="O29" s="18"/>
      <c r="P29" s="18"/>
      <c r="Q29" s="18"/>
      <c r="R29" s="18"/>
      <c r="S29" s="18"/>
      <c r="T29" s="18"/>
      <c r="U29" s="18"/>
      <c r="V29" s="96"/>
      <c r="W29" s="14"/>
    </row>
    <row r="30" spans="1:23" x14ac:dyDescent="0.25">
      <c r="A30" s="4"/>
      <c r="B30" s="4"/>
      <c r="C30" s="4"/>
      <c r="D30" s="4"/>
      <c r="E30" s="4"/>
      <c r="G30" s="153" t="s">
        <v>77</v>
      </c>
      <c r="H30" s="154"/>
      <c r="I30" s="154"/>
      <c r="J30" s="154"/>
      <c r="K30" s="154"/>
      <c r="L30" s="154"/>
      <c r="M30" s="154"/>
      <c r="N30" s="154"/>
      <c r="O30" s="154"/>
      <c r="P30" s="154"/>
      <c r="Q30" s="154"/>
      <c r="R30" s="154"/>
      <c r="S30" s="154"/>
      <c r="T30" s="154"/>
      <c r="U30" s="154"/>
      <c r="V30" s="155"/>
      <c r="W30" s="14"/>
    </row>
    <row r="31" spans="1:23" ht="14.45" customHeight="1" x14ac:dyDescent="0.25">
      <c r="A31" s="4"/>
      <c r="B31" s="4"/>
      <c r="C31" s="4"/>
      <c r="D31" s="4"/>
      <c r="E31" s="4"/>
      <c r="G31" s="122" t="s">
        <v>107</v>
      </c>
      <c r="H31" s="148"/>
      <c r="I31" s="148"/>
      <c r="J31" s="148"/>
      <c r="K31" s="148"/>
      <c r="L31" s="148"/>
      <c r="M31" s="148"/>
      <c r="N31" s="148"/>
      <c r="O31" s="148"/>
      <c r="P31" s="148"/>
      <c r="Q31" s="148"/>
      <c r="R31" s="148"/>
      <c r="S31" s="148"/>
      <c r="T31" s="148"/>
      <c r="U31" s="148"/>
      <c r="V31" s="149"/>
      <c r="W31" s="14"/>
    </row>
    <row r="32" spans="1:23" x14ac:dyDescent="0.25">
      <c r="A32" s="4"/>
      <c r="B32" s="4"/>
      <c r="C32" s="4"/>
      <c r="D32" s="4"/>
      <c r="E32" s="4"/>
      <c r="G32" s="147"/>
      <c r="H32" s="148"/>
      <c r="I32" s="148"/>
      <c r="J32" s="148"/>
      <c r="K32" s="148"/>
      <c r="L32" s="148"/>
      <c r="M32" s="148"/>
      <c r="N32" s="148"/>
      <c r="O32" s="148"/>
      <c r="P32" s="148"/>
      <c r="Q32" s="148"/>
      <c r="R32" s="148"/>
      <c r="S32" s="148"/>
      <c r="T32" s="148"/>
      <c r="U32" s="148"/>
      <c r="V32" s="149"/>
      <c r="W32" s="14"/>
    </row>
    <row r="33" spans="1:23" x14ac:dyDescent="0.25">
      <c r="A33" s="4"/>
      <c r="B33" s="4"/>
      <c r="C33" s="4"/>
      <c r="D33" s="4"/>
      <c r="E33" s="4"/>
      <c r="G33" s="147"/>
      <c r="H33" s="148"/>
      <c r="I33" s="148"/>
      <c r="J33" s="148"/>
      <c r="K33" s="148"/>
      <c r="L33" s="148"/>
      <c r="M33" s="148"/>
      <c r="N33" s="148"/>
      <c r="O33" s="148"/>
      <c r="P33" s="148"/>
      <c r="Q33" s="148"/>
      <c r="R33" s="148"/>
      <c r="S33" s="148"/>
      <c r="T33" s="148"/>
      <c r="U33" s="148"/>
      <c r="V33" s="149"/>
      <c r="W33" s="14"/>
    </row>
    <row r="34" spans="1:23" ht="142.5" customHeight="1" x14ac:dyDescent="0.25">
      <c r="A34" s="4"/>
      <c r="B34" s="4"/>
      <c r="C34" s="4"/>
      <c r="D34" s="4"/>
      <c r="E34" s="4"/>
      <c r="G34" s="147"/>
      <c r="H34" s="148"/>
      <c r="I34" s="148"/>
      <c r="J34" s="148"/>
      <c r="K34" s="148"/>
      <c r="L34" s="148"/>
      <c r="M34" s="148"/>
      <c r="N34" s="148"/>
      <c r="O34" s="148"/>
      <c r="P34" s="148"/>
      <c r="Q34" s="148"/>
      <c r="R34" s="148"/>
      <c r="S34" s="148"/>
      <c r="T34" s="148"/>
      <c r="U34" s="148"/>
      <c r="V34" s="149"/>
      <c r="W34" s="14"/>
    </row>
    <row r="35" spans="1:23" ht="132" customHeight="1" thickBot="1" x14ac:dyDescent="0.3">
      <c r="A35" s="4"/>
      <c r="B35" s="4"/>
      <c r="C35" s="4"/>
      <c r="D35" s="4"/>
      <c r="E35" s="4"/>
      <c r="G35" s="138" t="s">
        <v>112</v>
      </c>
      <c r="H35" s="139"/>
      <c r="I35" s="139"/>
      <c r="J35" s="139"/>
      <c r="K35" s="139"/>
      <c r="L35" s="139"/>
      <c r="M35" s="139"/>
      <c r="N35" s="139"/>
      <c r="O35" s="139"/>
      <c r="P35" s="139"/>
      <c r="Q35" s="139"/>
      <c r="R35" s="139"/>
      <c r="S35" s="139"/>
      <c r="T35" s="139"/>
      <c r="U35" s="139"/>
      <c r="V35" s="140"/>
      <c r="W35" s="14"/>
    </row>
    <row r="36" spans="1:23" x14ac:dyDescent="0.25">
      <c r="A36" s="4"/>
      <c r="B36" s="4"/>
      <c r="C36" s="4"/>
      <c r="D36" s="4"/>
      <c r="E36" s="4"/>
      <c r="G36" s="157" t="s">
        <v>109</v>
      </c>
      <c r="H36" s="14"/>
      <c r="I36" s="14"/>
      <c r="J36" s="14"/>
      <c r="K36" s="14"/>
      <c r="L36" s="14"/>
      <c r="M36" s="14"/>
      <c r="N36" s="14"/>
      <c r="O36" s="14"/>
      <c r="P36" s="14"/>
      <c r="Q36" s="14"/>
      <c r="R36" s="14"/>
      <c r="S36" s="14"/>
      <c r="T36" s="14"/>
      <c r="U36" s="14"/>
      <c r="V36" s="14"/>
      <c r="W36" s="14"/>
    </row>
    <row r="37" spans="1:23" x14ac:dyDescent="0.25">
      <c r="A37" s="4"/>
      <c r="B37" s="4"/>
      <c r="C37" s="4"/>
      <c r="D37" s="4"/>
      <c r="E37" s="4"/>
      <c r="G37" s="91" t="s">
        <v>110</v>
      </c>
    </row>
    <row r="38" spans="1:23" x14ac:dyDescent="0.25">
      <c r="A38" s="4"/>
      <c r="B38" s="4"/>
      <c r="C38" s="4"/>
      <c r="D38" s="4"/>
      <c r="E38" s="4"/>
      <c r="G38" s="91" t="s">
        <v>111</v>
      </c>
    </row>
    <row r="39" spans="1:23" x14ac:dyDescent="0.25">
      <c r="A39" s="4"/>
      <c r="B39" s="4"/>
      <c r="C39" s="4"/>
      <c r="D39" s="4"/>
      <c r="E39" s="4"/>
    </row>
    <row r="40" spans="1:23" x14ac:dyDescent="0.25">
      <c r="A40" s="4"/>
      <c r="B40" s="4"/>
      <c r="C40" s="4"/>
      <c r="D40" s="4"/>
      <c r="E40" s="4"/>
    </row>
  </sheetData>
  <sortState ref="D3:E20">
    <sortCondition ref="D3:D20"/>
  </sortState>
  <mergeCells count="7">
    <mergeCell ref="G35:V35"/>
    <mergeCell ref="A28:E28"/>
    <mergeCell ref="A22:E27"/>
    <mergeCell ref="G26:V27"/>
    <mergeCell ref="G25:V25"/>
    <mergeCell ref="G30:V30"/>
    <mergeCell ref="G31:V34"/>
  </mergeCells>
  <conditionalFormatting sqref="B2:C21 B41:C1048576">
    <cfRule type="cellIs" dxfId="2" priority="3" operator="lessThan">
      <formula>0</formula>
    </cfRule>
  </conditionalFormatting>
  <conditionalFormatting sqref="E2">
    <cfRule type="cellIs" dxfId="1" priority="2" operator="lessThan">
      <formula>0</formula>
    </cfRule>
  </conditionalFormatting>
  <conditionalFormatting sqref="E3:E17">
    <cfRule type="cellIs" dxfId="0" priority="1" operator="lessThan">
      <formula>0</formula>
    </cfRule>
  </conditionalFormatting>
  <hyperlinks>
    <hyperlink ref="G36" r:id="rId1"/>
  </hyperlinks>
  <pageMargins left="0.7" right="0.7" top="0.75" bottom="0.75" header="0.3" footer="0.3"/>
  <pageSetup orientation="portrait" r:id="rId2"/>
  <drawing r:id="rId3"/>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63"/>
  <sheetViews>
    <sheetView workbookViewId="0">
      <pane ySplit="1" topLeftCell="A2" activePane="bottomLeft" state="frozen"/>
      <selection pane="bottomLeft" activeCell="E182" sqref="E182"/>
    </sheetView>
  </sheetViews>
  <sheetFormatPr defaultRowHeight="15" x14ac:dyDescent="0.25"/>
  <cols>
    <col min="1" max="1" width="19.85546875" customWidth="1"/>
    <col min="2" max="2" width="18.85546875" customWidth="1"/>
    <col min="3" max="3" width="12.5703125" bestFit="1" customWidth="1"/>
    <col min="4" max="4" width="10.5703125" customWidth="1"/>
    <col min="5" max="5" width="10.140625" bestFit="1" customWidth="1"/>
    <col min="6" max="6" width="14.7109375" bestFit="1" customWidth="1"/>
    <col min="9" max="9" width="14.42578125" customWidth="1"/>
    <col min="10" max="10" width="13.28515625" bestFit="1" customWidth="1"/>
    <col min="12" max="12" width="13.7109375" bestFit="1" customWidth="1"/>
  </cols>
  <sheetData>
    <row r="1" spans="1:12" x14ac:dyDescent="0.25">
      <c r="B1" t="s">
        <v>20</v>
      </c>
      <c r="C1" t="s">
        <v>16</v>
      </c>
      <c r="D1" t="s">
        <v>17</v>
      </c>
      <c r="E1" t="s">
        <v>18</v>
      </c>
      <c r="F1" t="s">
        <v>19</v>
      </c>
      <c r="H1" t="s">
        <v>32</v>
      </c>
      <c r="I1" t="s">
        <v>33</v>
      </c>
      <c r="J1" t="s">
        <v>35</v>
      </c>
      <c r="L1" t="s">
        <v>33</v>
      </c>
    </row>
    <row r="2" spans="1:12" x14ac:dyDescent="0.25">
      <c r="A2" t="s">
        <v>15</v>
      </c>
      <c r="B2">
        <v>0</v>
      </c>
      <c r="C2" s="1">
        <f>Analysis!B21</f>
        <v>140000</v>
      </c>
      <c r="D2">
        <v>0</v>
      </c>
      <c r="E2">
        <v>0</v>
      </c>
      <c r="F2">
        <v>0</v>
      </c>
      <c r="H2">
        <v>1</v>
      </c>
      <c r="I2" s="2">
        <f>IFERROR(L2,0)</f>
        <v>-4991.2920726509919</v>
      </c>
      <c r="J2" s="2">
        <f>I2</f>
        <v>-4991.2920726509919</v>
      </c>
      <c r="L2" s="2">
        <f>SUM(E3:E14)</f>
        <v>-4991.2920726509919</v>
      </c>
    </row>
    <row r="3" spans="1:12" x14ac:dyDescent="0.25">
      <c r="B3">
        <v>1</v>
      </c>
      <c r="C3" s="1">
        <f>C2+D3</f>
        <v>139414.65339997385</v>
      </c>
      <c r="D3" s="2">
        <f t="shared" ref="D3:D9" si="0">IFERROR(IF(C2&lt;0.01,0,F3-E3),0)</f>
        <v>-585.34660002614623</v>
      </c>
      <c r="E3" s="2">
        <f>IFERROR(IPMT(Analysis!$B$23/12,B3,Analysis!$B$22*12,Analysis!$B$21),0)</f>
        <v>-425.83333333333331</v>
      </c>
      <c r="F3" s="2">
        <f>PMT(Analysis!$B$23/12,Analysis!$B$22*12,$C$2)</f>
        <v>-1011.1799333594795</v>
      </c>
      <c r="H3">
        <v>2</v>
      </c>
      <c r="I3" s="2">
        <f t="shared" ref="I3:I31" si="1">IFERROR(L3,0)</f>
        <v>-4726.1713583820756</v>
      </c>
      <c r="J3" s="2">
        <f>I3+J2</f>
        <v>-9717.4634310330675</v>
      </c>
      <c r="L3" s="2">
        <f>SUM(E15:E26)</f>
        <v>-4726.1713583820756</v>
      </c>
    </row>
    <row r="4" spans="1:12" x14ac:dyDescent="0.25">
      <c r="B4">
        <v>2</v>
      </c>
      <c r="C4" s="1">
        <f t="shared" ref="C4" si="2">C3+D4</f>
        <v>138827.52637070595</v>
      </c>
      <c r="D4" s="2">
        <f t="shared" si="0"/>
        <v>-587.12702926789234</v>
      </c>
      <c r="E4" s="2">
        <f>IFERROR(IPMT(Analysis!$B$23/12,B4,Analysis!$B$22*12,Analysis!$B$21),0)</f>
        <v>-424.05290409158715</v>
      </c>
      <c r="F4" s="2">
        <f>PMT(Analysis!$B$23/12,Analysis!$B$22*12,$C$2)</f>
        <v>-1011.1799333594795</v>
      </c>
      <c r="H4">
        <v>3</v>
      </c>
      <c r="I4" s="2">
        <f t="shared" si="1"/>
        <v>-4451.2101988300274</v>
      </c>
      <c r="J4" s="2">
        <f>I4+J3</f>
        <v>-14168.673629863095</v>
      </c>
      <c r="L4" s="2">
        <f>SUM(E27:E38)</f>
        <v>-4451.2101988300274</v>
      </c>
    </row>
    <row r="5" spans="1:12" x14ac:dyDescent="0.25">
      <c r="B5">
        <v>3</v>
      </c>
      <c r="C5" s="1">
        <f>C4+D5</f>
        <v>138238.61349672402</v>
      </c>
      <c r="D5" s="2">
        <f t="shared" si="0"/>
        <v>-588.9128739819156</v>
      </c>
      <c r="E5" s="2">
        <f>IFERROR(IPMT(Analysis!$B$23/12,B5,Analysis!$B$22*12,Analysis!$B$21),0)</f>
        <v>-422.2670593775639</v>
      </c>
      <c r="F5" s="2">
        <f>PMT(Analysis!$B$23/12,Analysis!$B$22*12,$C$2)</f>
        <v>-1011.1799333594795</v>
      </c>
      <c r="H5">
        <v>4</v>
      </c>
      <c r="I5" s="2">
        <f t="shared" si="1"/>
        <v>-4166.043347681908</v>
      </c>
      <c r="J5" s="2">
        <f t="shared" ref="J5:J61" si="3">I5+J4</f>
        <v>-18334.716977545002</v>
      </c>
      <c r="L5" s="2">
        <f>SUM(E39:E50)</f>
        <v>-4166.043347681908</v>
      </c>
    </row>
    <row r="6" spans="1:12" x14ac:dyDescent="0.25">
      <c r="B6">
        <v>4</v>
      </c>
      <c r="C6" s="1">
        <f t="shared" ref="C6:C9" si="4">C5+D6</f>
        <v>137647.90934608373</v>
      </c>
      <c r="D6" s="2">
        <f t="shared" si="0"/>
        <v>-590.70415064027725</v>
      </c>
      <c r="E6" s="2">
        <f>IFERROR(IPMT(Analysis!$B$23/12,B6,Analysis!$B$22*12,Analysis!$B$21),0)</f>
        <v>-420.47578271920219</v>
      </c>
      <c r="F6" s="2">
        <f>PMT(Analysis!$B$23/12,Analysis!$B$22*12,$C$2)</f>
        <v>-1011.1799333594795</v>
      </c>
      <c r="H6">
        <v>5</v>
      </c>
      <c r="I6" s="2">
        <f t="shared" si="1"/>
        <v>-3870.2920018328555</v>
      </c>
      <c r="J6" s="2">
        <f t="shared" si="3"/>
        <v>-22205.008979377857</v>
      </c>
      <c r="L6" s="2">
        <f>SUM(E51:E62)</f>
        <v>-3870.2920018328555</v>
      </c>
    </row>
    <row r="7" spans="1:12" x14ac:dyDescent="0.25">
      <c r="B7">
        <v>5</v>
      </c>
      <c r="C7" s="1">
        <f t="shared" si="4"/>
        <v>137055.40847031859</v>
      </c>
      <c r="D7" s="2">
        <f t="shared" si="0"/>
        <v>-592.50087576514147</v>
      </c>
      <c r="E7" s="2">
        <f>IFERROR(IPMT(Analysis!$B$23/12,B7,Analysis!$B$22*12,Analysis!$B$21),0)</f>
        <v>-418.67905759433802</v>
      </c>
      <c r="F7" s="2">
        <f>PMT(Analysis!$B$23/12,Analysis!$B$22*12,$C$2)</f>
        <v>-1011.1799333594795</v>
      </c>
      <c r="H7">
        <v>6</v>
      </c>
      <c r="I7" s="2">
        <f t="shared" si="1"/>
        <v>-3563.5632982007023</v>
      </c>
      <c r="J7" s="2">
        <f t="shared" si="3"/>
        <v>-25768.572277578558</v>
      </c>
      <c r="L7" s="2">
        <f>SUM(E63:E74)</f>
        <v>-3563.5632982007023</v>
      </c>
    </row>
    <row r="8" spans="1:12" x14ac:dyDescent="0.25">
      <c r="B8">
        <v>6</v>
      </c>
      <c r="C8" s="1">
        <f t="shared" si="4"/>
        <v>136461.10540438967</v>
      </c>
      <c r="D8" s="2">
        <f t="shared" si="0"/>
        <v>-594.30306592892703</v>
      </c>
      <c r="E8" s="2">
        <f>IFERROR(IPMT(Analysis!$B$23/12,B8,Analysis!$B$22*12,Analysis!$B$21),0)</f>
        <v>-416.87686743055247</v>
      </c>
      <c r="F8" s="2">
        <f>PMT(Analysis!$B$23/12,Analysis!$B$22*12,$C$2)</f>
        <v>-1011.1799333594795</v>
      </c>
      <c r="H8">
        <v>7</v>
      </c>
      <c r="I8" s="2">
        <f t="shared" si="1"/>
        <v>-3245.449791863934</v>
      </c>
      <c r="J8" s="2">
        <f t="shared" si="3"/>
        <v>-29014.022069442493</v>
      </c>
      <c r="L8" s="2">
        <f>SUM(E75:E86)</f>
        <v>-3245.449791863934</v>
      </c>
    </row>
    <row r="9" spans="1:12" x14ac:dyDescent="0.25">
      <c r="B9">
        <v>7</v>
      </c>
      <c r="C9" s="1">
        <f t="shared" si="4"/>
        <v>135864.9946666352</v>
      </c>
      <c r="D9" s="2">
        <f t="shared" si="0"/>
        <v>-596.11073775446096</v>
      </c>
      <c r="E9" s="2">
        <f>IFERROR(IPMT(Analysis!$B$23/12,B9,Analysis!$B$22*12,Analysis!$B$21),0)</f>
        <v>-415.06919560501854</v>
      </c>
      <c r="F9" s="2">
        <f>PMT(Analysis!$B$23/12,Analysis!$B$22*12,$C$2)</f>
        <v>-1011.1799333594795</v>
      </c>
      <c r="H9">
        <v>8</v>
      </c>
      <c r="I9" s="2">
        <f t="shared" si="1"/>
        <v>-2915.5289148297638</v>
      </c>
      <c r="J9" s="2">
        <f t="shared" si="3"/>
        <v>-31929.550984272257</v>
      </c>
      <c r="L9" s="2">
        <f>SUM(E87:E98)</f>
        <v>-2915.5289148297638</v>
      </c>
    </row>
    <row r="10" spans="1:12" x14ac:dyDescent="0.25">
      <c r="B10">
        <v>8</v>
      </c>
      <c r="C10" s="1">
        <f t="shared" ref="C10:C27" si="5">C9+D10</f>
        <v>135267.07075872007</v>
      </c>
      <c r="D10" s="2">
        <f t="shared" ref="D10:D73" si="6">IFERROR(IF(C9&lt;0.01,0,F10-E10),0)</f>
        <v>-597.9239079151306</v>
      </c>
      <c r="E10" s="2">
        <f>IFERROR(IPMT(Analysis!$B$23/12,B10,Analysis!$B$22*12,Analysis!$B$21),0)</f>
        <v>-413.25602544434889</v>
      </c>
      <c r="F10" s="2">
        <f>PMT(Analysis!$B$23/12,Analysis!$B$22*12,$C$2)</f>
        <v>-1011.1799333594795</v>
      </c>
      <c r="H10">
        <v>9</v>
      </c>
      <c r="I10" s="2">
        <f t="shared" si="1"/>
        <v>-2573.3624147134042</v>
      </c>
      <c r="J10" s="2">
        <f t="shared" si="3"/>
        <v>-34502.913398985664</v>
      </c>
      <c r="L10" s="2">
        <f>SUM(E99:E110)</f>
        <v>-2573.3624147134042</v>
      </c>
    </row>
    <row r="11" spans="1:12" x14ac:dyDescent="0.25">
      <c r="B11">
        <v>9</v>
      </c>
      <c r="C11" s="1">
        <f t="shared" si="5"/>
        <v>134667.32816558503</v>
      </c>
      <c r="D11" s="2">
        <f t="shared" si="6"/>
        <v>-599.74259313503921</v>
      </c>
      <c r="E11" s="2">
        <f>IFERROR(IPMT(Analysis!$B$23/12,B11,Analysis!$B$22*12,Analysis!$B$21),0)</f>
        <v>-411.43734022444028</v>
      </c>
      <c r="F11" s="2">
        <f>PMT(Analysis!$B$23/12,Analysis!$B$22*12,$C$2)</f>
        <v>-1011.1799333594795</v>
      </c>
      <c r="H11">
        <v>10</v>
      </c>
      <c r="I11" s="2">
        <f t="shared" si="1"/>
        <v>-2218.4957725828622</v>
      </c>
      <c r="J11" s="2">
        <f t="shared" si="3"/>
        <v>-36721.409171568528</v>
      </c>
      <c r="L11" s="2">
        <f>SUM(E111:E122)</f>
        <v>-2218.4957725828622</v>
      </c>
    </row>
    <row r="12" spans="1:12" x14ac:dyDescent="0.25">
      <c r="B12">
        <v>10</v>
      </c>
      <c r="C12" s="1">
        <f t="shared" si="5"/>
        <v>134065.76135539587</v>
      </c>
      <c r="D12" s="2">
        <f t="shared" si="6"/>
        <v>-601.56681018915822</v>
      </c>
      <c r="E12" s="2">
        <f>IFERROR(IPMT(Analysis!$B$23/12,B12,Analysis!$B$22*12,Analysis!$B$21),0)</f>
        <v>-409.61312317032127</v>
      </c>
      <c r="F12" s="2">
        <f>PMT(Analysis!$B$23/12,Analysis!$B$22*12,$C$2)</f>
        <v>-1011.1799333594795</v>
      </c>
      <c r="H12">
        <v>11</v>
      </c>
      <c r="I12" s="2">
        <f t="shared" si="1"/>
        <v>-1850.4575991959857</v>
      </c>
      <c r="J12" s="2">
        <f t="shared" si="3"/>
        <v>-38571.866770764515</v>
      </c>
      <c r="L12" s="2">
        <f>SUM(E123:E134)</f>
        <v>-1850.4575991959857</v>
      </c>
    </row>
    <row r="13" spans="1:12" x14ac:dyDescent="0.25">
      <c r="B13">
        <v>11</v>
      </c>
      <c r="C13" s="1">
        <f t="shared" si="5"/>
        <v>133462.36477949237</v>
      </c>
      <c r="D13" s="2">
        <f t="shared" si="6"/>
        <v>-603.39657590348361</v>
      </c>
      <c r="E13" s="2">
        <f>IFERROR(IPMT(Analysis!$B$23/12,B13,Analysis!$B$22*12,Analysis!$B$21),0)</f>
        <v>-407.78335745599588</v>
      </c>
      <c r="F13" s="2">
        <f>PMT(Analysis!$B$23/12,Analysis!$B$22*12,$C$2)</f>
        <v>-1011.1799333594795</v>
      </c>
      <c r="H13">
        <v>12</v>
      </c>
      <c r="I13" s="2">
        <f t="shared" si="1"/>
        <v>-1468.7590088277159</v>
      </c>
      <c r="J13" s="2">
        <f t="shared" si="3"/>
        <v>-40040.625779592228</v>
      </c>
      <c r="L13" s="2">
        <f>SUM(E135:E146)</f>
        <v>-1468.7590088277159</v>
      </c>
    </row>
    <row r="14" spans="1:12" x14ac:dyDescent="0.25">
      <c r="B14">
        <v>12</v>
      </c>
      <c r="C14" s="1">
        <f t="shared" si="5"/>
        <v>132857.13287233718</v>
      </c>
      <c r="D14" s="2">
        <f t="shared" si="6"/>
        <v>-605.23190715519002</v>
      </c>
      <c r="E14" s="2">
        <f>IFERROR(IPMT(Analysis!$B$23/12,B14,Analysis!$B$22*12,Analysis!$B$21),0)</f>
        <v>-405.94802620428948</v>
      </c>
      <c r="F14" s="2">
        <f>PMT(Analysis!$B$23/12,Analysis!$B$22*12,$C$2)</f>
        <v>-1011.1799333594795</v>
      </c>
      <c r="H14">
        <v>13</v>
      </c>
      <c r="I14" s="2">
        <f t="shared" si="1"/>
        <v>-1072.8929698557952</v>
      </c>
      <c r="J14" s="2">
        <f t="shared" si="3"/>
        <v>-41113.518749448027</v>
      </c>
      <c r="L14" s="2">
        <f>SUM(E147:E158)</f>
        <v>-1072.8929698557952</v>
      </c>
    </row>
    <row r="15" spans="1:12" x14ac:dyDescent="0.25">
      <c r="B15">
        <v>13</v>
      </c>
      <c r="C15" s="1">
        <f t="shared" si="5"/>
        <v>132250.06005146439</v>
      </c>
      <c r="D15" s="2">
        <f t="shared" si="6"/>
        <v>-607.07282087278713</v>
      </c>
      <c r="E15" s="2">
        <f>IFERROR(IPMT(Analysis!$B$23/12,B15,Analysis!$B$22*12,Analysis!$B$21),0)</f>
        <v>-404.10711248669242</v>
      </c>
      <c r="F15" s="2">
        <f>PMT(Analysis!$B$23/12,Analysis!$B$22*12,$C$2)</f>
        <v>-1011.1799333594795</v>
      </c>
      <c r="H15">
        <v>14</v>
      </c>
      <c r="I15" s="2">
        <f t="shared" si="1"/>
        <v>-736.26649888430757</v>
      </c>
      <c r="J15" s="2">
        <f t="shared" si="3"/>
        <v>-41849.785248332337</v>
      </c>
      <c r="L15" s="2">
        <f>SUM(E158:E170)</f>
        <v>-736.26649888430757</v>
      </c>
    </row>
    <row r="16" spans="1:12" x14ac:dyDescent="0.25">
      <c r="B16">
        <v>14</v>
      </c>
      <c r="C16" s="1">
        <f t="shared" si="5"/>
        <v>131641.14071742812</v>
      </c>
      <c r="D16" s="2">
        <f t="shared" si="6"/>
        <v>-608.91933403627513</v>
      </c>
      <c r="E16" s="2">
        <f>IFERROR(IPMT(Analysis!$B$23/12,B16,Analysis!$B$22*12,Analysis!$B$21),0)</f>
        <v>-402.26059932320436</v>
      </c>
      <c r="F16" s="2">
        <f>PMT(Analysis!$B$23/12,Analysis!$B$22*12,$C$2)</f>
        <v>-1011.1799333594795</v>
      </c>
      <c r="H16">
        <v>15</v>
      </c>
      <c r="I16" s="2">
        <f t="shared" si="1"/>
        <v>-236.53562401600996</v>
      </c>
      <c r="J16" s="2">
        <f t="shared" si="3"/>
        <v>-42086.320872348348</v>
      </c>
      <c r="L16" s="2">
        <f>SUM(E171:E182)</f>
        <v>-236.53562401600996</v>
      </c>
    </row>
    <row r="17" spans="2:12" x14ac:dyDescent="0.25">
      <c r="B17">
        <v>15</v>
      </c>
      <c r="C17" s="1">
        <f t="shared" si="5"/>
        <v>131030.36925375082</v>
      </c>
      <c r="D17" s="2">
        <f t="shared" si="6"/>
        <v>-610.77146367730211</v>
      </c>
      <c r="E17" s="2">
        <f>IFERROR(IPMT(Analysis!$B$23/12,B17,Analysis!$B$22*12,Analysis!$B$21),0)</f>
        <v>-400.40846968217733</v>
      </c>
      <c r="F17" s="2">
        <f>PMT(Analysis!$B$23/12,Analysis!$B$22*12,$C$2)</f>
        <v>-1011.1799333594795</v>
      </c>
      <c r="H17">
        <v>16</v>
      </c>
      <c r="I17" s="2">
        <f>IFERROR(L17,0)</f>
        <v>0</v>
      </c>
      <c r="J17" s="2">
        <f t="shared" si="3"/>
        <v>-42086.320872348348</v>
      </c>
      <c r="L17" s="2">
        <f>SUM(E183:E194)</f>
        <v>0</v>
      </c>
    </row>
    <row r="18" spans="2:12" x14ac:dyDescent="0.25">
      <c r="B18">
        <v>16</v>
      </c>
      <c r="C18" s="1">
        <f t="shared" si="5"/>
        <v>130417.7400268715</v>
      </c>
      <c r="D18" s="2">
        <f t="shared" si="6"/>
        <v>-612.62922687932064</v>
      </c>
      <c r="E18" s="2">
        <f>IFERROR(IPMT(Analysis!$B$23/12,B18,Analysis!$B$22*12,Analysis!$B$21),0)</f>
        <v>-398.55070648015891</v>
      </c>
      <c r="F18" s="2">
        <f>PMT(Analysis!$B$23/12,Analysis!$B$22*12,$C$2)</f>
        <v>-1011.1799333594795</v>
      </c>
      <c r="H18">
        <v>17</v>
      </c>
      <c r="I18" s="2">
        <f t="shared" si="1"/>
        <v>0</v>
      </c>
      <c r="J18" s="2">
        <f t="shared" si="3"/>
        <v>-42086.320872348348</v>
      </c>
      <c r="L18" s="2">
        <f>SUM(E195:E206)</f>
        <v>0</v>
      </c>
    </row>
    <row r="19" spans="2:12" x14ac:dyDescent="0.25">
      <c r="B19">
        <v>17</v>
      </c>
      <c r="C19" s="1">
        <f t="shared" si="5"/>
        <v>129803.24738609376</v>
      </c>
      <c r="D19" s="2">
        <f t="shared" si="6"/>
        <v>-614.49264077774524</v>
      </c>
      <c r="E19" s="2">
        <f>IFERROR(IPMT(Analysis!$B$23/12,B19,Analysis!$B$22*12,Analysis!$B$21),0)</f>
        <v>-396.68729258173431</v>
      </c>
      <c r="F19" s="2">
        <f>PMT(Analysis!$B$23/12,Analysis!$B$22*12,$C$2)</f>
        <v>-1011.1799333594795</v>
      </c>
      <c r="H19">
        <v>18</v>
      </c>
      <c r="I19" s="2">
        <f t="shared" si="1"/>
        <v>0</v>
      </c>
      <c r="J19" s="2">
        <f t="shared" si="3"/>
        <v>-42086.320872348348</v>
      </c>
      <c r="L19" s="2">
        <f>SUM(E207:E218)</f>
        <v>0</v>
      </c>
    </row>
    <row r="20" spans="2:12" x14ac:dyDescent="0.25">
      <c r="B20">
        <v>18</v>
      </c>
      <c r="C20" s="1">
        <f t="shared" si="5"/>
        <v>129186.88566353366</v>
      </c>
      <c r="D20" s="2">
        <f t="shared" si="6"/>
        <v>-616.36172256011082</v>
      </c>
      <c r="E20" s="2">
        <f>IFERROR(IPMT(Analysis!$B$23/12,B20,Analysis!$B$22*12,Analysis!$B$21),0)</f>
        <v>-394.81821079936867</v>
      </c>
      <c r="F20" s="2">
        <f>PMT(Analysis!$B$23/12,Analysis!$B$22*12,$C$2)</f>
        <v>-1011.1799333594795</v>
      </c>
      <c r="H20">
        <v>19</v>
      </c>
      <c r="I20" s="2">
        <f t="shared" si="1"/>
        <v>0</v>
      </c>
      <c r="J20" s="2">
        <f t="shared" si="3"/>
        <v>-42086.320872348348</v>
      </c>
      <c r="L20" s="2">
        <f>SUM(E219:E230)</f>
        <v>0</v>
      </c>
    </row>
    <row r="21" spans="2:12" x14ac:dyDescent="0.25">
      <c r="B21">
        <v>19</v>
      </c>
      <c r="C21" s="1">
        <f t="shared" si="5"/>
        <v>128568.64917406742</v>
      </c>
      <c r="D21" s="2">
        <f t="shared" si="6"/>
        <v>-618.23648946623121</v>
      </c>
      <c r="E21" s="2">
        <f>IFERROR(IPMT(Analysis!$B$23/12,B21,Analysis!$B$22*12,Analysis!$B$21),0)</f>
        <v>-392.94344389324829</v>
      </c>
      <c r="F21" s="2">
        <f>PMT(Analysis!$B$23/12,Analysis!$B$22*12,$C$2)</f>
        <v>-1011.1799333594795</v>
      </c>
      <c r="H21">
        <v>20</v>
      </c>
      <c r="I21" s="2">
        <f t="shared" si="1"/>
        <v>0</v>
      </c>
      <c r="J21" s="2">
        <f t="shared" si="3"/>
        <v>-42086.320872348348</v>
      </c>
      <c r="L21" s="2">
        <f>SUM(E231:E242)</f>
        <v>0</v>
      </c>
    </row>
    <row r="22" spans="2:12" x14ac:dyDescent="0.25">
      <c r="B22">
        <v>20</v>
      </c>
      <c r="C22" s="1">
        <f t="shared" si="5"/>
        <v>127948.53221527906</v>
      </c>
      <c r="D22" s="2">
        <f t="shared" si="6"/>
        <v>-620.11695878835758</v>
      </c>
      <c r="E22" s="2">
        <f>IFERROR(IPMT(Analysis!$B$23/12,B22,Analysis!$B$22*12,Analysis!$B$21),0)</f>
        <v>-391.06297457112186</v>
      </c>
      <c r="F22" s="2">
        <f>PMT(Analysis!$B$23/12,Analysis!$B$22*12,$C$2)</f>
        <v>-1011.1799333594795</v>
      </c>
      <c r="H22">
        <v>21</v>
      </c>
      <c r="I22" s="2">
        <f t="shared" si="1"/>
        <v>0</v>
      </c>
      <c r="J22" s="2">
        <f t="shared" si="3"/>
        <v>-42086.320872348348</v>
      </c>
      <c r="L22" s="2">
        <f>SUM(E243:E254)</f>
        <v>0</v>
      </c>
    </row>
    <row r="23" spans="2:12" x14ac:dyDescent="0.25">
      <c r="B23">
        <v>21</v>
      </c>
      <c r="C23" s="1">
        <f t="shared" si="5"/>
        <v>127326.52906740773</v>
      </c>
      <c r="D23" s="2">
        <f t="shared" si="6"/>
        <v>-622.00314787133891</v>
      </c>
      <c r="E23" s="2">
        <f>IFERROR(IPMT(Analysis!$B$23/12,B23,Analysis!$B$22*12,Analysis!$B$21),0)</f>
        <v>-389.17678548814058</v>
      </c>
      <c r="F23" s="2">
        <f>PMT(Analysis!$B$23/12,Analysis!$B$22*12,$C$2)</f>
        <v>-1011.1799333594795</v>
      </c>
      <c r="H23">
        <v>22</v>
      </c>
      <c r="I23" s="2">
        <f t="shared" si="1"/>
        <v>0</v>
      </c>
      <c r="J23" s="2">
        <f t="shared" si="3"/>
        <v>-42086.320872348348</v>
      </c>
      <c r="L23" s="2">
        <f>SUM(E255:E266)</f>
        <v>0</v>
      </c>
    </row>
    <row r="24" spans="2:12" x14ac:dyDescent="0.25">
      <c r="B24">
        <v>22</v>
      </c>
      <c r="C24" s="1">
        <f t="shared" si="5"/>
        <v>126702.63399329495</v>
      </c>
      <c r="D24" s="2">
        <f t="shared" si="6"/>
        <v>-623.895074112781</v>
      </c>
      <c r="E24" s="2">
        <f>IFERROR(IPMT(Analysis!$B$23/12,B24,Analysis!$B$22*12,Analysis!$B$21),0)</f>
        <v>-387.28485924669855</v>
      </c>
      <c r="F24" s="2">
        <f>PMT(Analysis!$B$23/12,Analysis!$B$22*12,$C$2)</f>
        <v>-1011.1799333594795</v>
      </c>
      <c r="H24">
        <v>23</v>
      </c>
      <c r="I24" s="2">
        <f t="shared" si="1"/>
        <v>0</v>
      </c>
      <c r="J24" s="2">
        <f t="shared" si="3"/>
        <v>-42086.320872348348</v>
      </c>
      <c r="L24" s="2">
        <f>SUM(E267:E278)</f>
        <v>0</v>
      </c>
    </row>
    <row r="25" spans="2:12" x14ac:dyDescent="0.25">
      <c r="B25">
        <v>23</v>
      </c>
      <c r="C25" s="1">
        <f t="shared" si="5"/>
        <v>126076.84123833175</v>
      </c>
      <c r="D25" s="2">
        <f t="shared" si="6"/>
        <v>-625.79275496320724</v>
      </c>
      <c r="E25" s="2">
        <f>IFERROR(IPMT(Analysis!$B$23/12,B25,Analysis!$B$22*12,Analysis!$B$21),0)</f>
        <v>-385.38717839627225</v>
      </c>
      <c r="F25" s="2">
        <f>PMT(Analysis!$B$23/12,Analysis!$B$22*12,$C$2)</f>
        <v>-1011.1799333594795</v>
      </c>
      <c r="H25">
        <v>24</v>
      </c>
      <c r="I25" s="2">
        <f t="shared" si="1"/>
        <v>0</v>
      </c>
      <c r="J25" s="2">
        <f t="shared" si="3"/>
        <v>-42086.320872348348</v>
      </c>
      <c r="L25" s="2">
        <f>SUM(E279:E290)</f>
        <v>0</v>
      </c>
    </row>
    <row r="26" spans="2:12" x14ac:dyDescent="0.25">
      <c r="B26">
        <v>24</v>
      </c>
      <c r="C26" s="1">
        <f t="shared" si="5"/>
        <v>125449.14503040553</v>
      </c>
      <c r="D26" s="2">
        <f t="shared" si="6"/>
        <v>-627.69620792622027</v>
      </c>
      <c r="E26" s="2">
        <f>IFERROR(IPMT(Analysis!$B$23/12,B26,Analysis!$B$22*12,Analysis!$B$21),0)</f>
        <v>-383.48372543325917</v>
      </c>
      <c r="F26" s="2">
        <f>PMT(Analysis!$B$23/12,Analysis!$B$22*12,$C$2)</f>
        <v>-1011.1799333594795</v>
      </c>
      <c r="H26">
        <v>25</v>
      </c>
      <c r="I26" s="2">
        <f t="shared" si="1"/>
        <v>0</v>
      </c>
      <c r="J26" s="2">
        <f t="shared" si="3"/>
        <v>-42086.320872348348</v>
      </c>
      <c r="L26" s="2">
        <f>SUM(E291:E302)</f>
        <v>0</v>
      </c>
    </row>
    <row r="27" spans="2:12" x14ac:dyDescent="0.25">
      <c r="B27">
        <v>25</v>
      </c>
      <c r="C27" s="1">
        <f t="shared" si="5"/>
        <v>124819.53957984687</v>
      </c>
      <c r="D27" s="2">
        <f t="shared" si="6"/>
        <v>-629.6054505586626</v>
      </c>
      <c r="E27" s="2">
        <f>IFERROR(IPMT(Analysis!$B$23/12,B27,Analysis!$B$22*12,Analysis!$B$21),0)</f>
        <v>-381.57448280081695</v>
      </c>
      <c r="F27" s="2">
        <f>PMT(Analysis!$B$23/12,Analysis!$B$22*12,$C$2)</f>
        <v>-1011.1799333594795</v>
      </c>
      <c r="H27">
        <v>26</v>
      </c>
      <c r="I27" s="2">
        <f t="shared" si="1"/>
        <v>0</v>
      </c>
      <c r="J27" s="2">
        <f t="shared" si="3"/>
        <v>-42086.320872348348</v>
      </c>
      <c r="L27" s="2">
        <f>SUM(E303:E314)</f>
        <v>0</v>
      </c>
    </row>
    <row r="28" spans="2:12" x14ac:dyDescent="0.25">
      <c r="B28">
        <v>26</v>
      </c>
      <c r="C28" s="1">
        <f t="shared" ref="C28:C91" si="7">C27+D28</f>
        <v>124188.01907937608</v>
      </c>
      <c r="D28" s="2">
        <f t="shared" si="6"/>
        <v>-631.52050047077842</v>
      </c>
      <c r="E28" s="2">
        <f>IFERROR(IPMT(Analysis!$B$23/12,B28,Analysis!$B$22*12,Analysis!$B$21),0)</f>
        <v>-379.65943288870102</v>
      </c>
      <c r="F28" s="2">
        <f>PMT(Analysis!$B$23/12,Analysis!$B$22*12,$C$2)</f>
        <v>-1011.1799333594795</v>
      </c>
      <c r="H28">
        <v>27</v>
      </c>
      <c r="I28" s="2">
        <f t="shared" si="1"/>
        <v>0</v>
      </c>
      <c r="J28" s="2">
        <f t="shared" si="3"/>
        <v>-42086.320872348348</v>
      </c>
      <c r="L28" s="2">
        <f>SUM(E315:E326)</f>
        <v>0</v>
      </c>
    </row>
    <row r="29" spans="2:12" x14ac:dyDescent="0.25">
      <c r="B29">
        <v>27</v>
      </c>
      <c r="C29" s="1">
        <f t="shared" si="7"/>
        <v>123554.57770404971</v>
      </c>
      <c r="D29" s="2">
        <f t="shared" si="6"/>
        <v>-633.44137532637717</v>
      </c>
      <c r="E29" s="2">
        <f>IFERROR(IPMT(Analysis!$B$23/12,B29,Analysis!$B$22*12,Analysis!$B$21),0)</f>
        <v>-377.73855803310232</v>
      </c>
      <c r="F29" s="2">
        <f>PMT(Analysis!$B$23/12,Analysis!$B$22*12,$C$2)</f>
        <v>-1011.1799333594795</v>
      </c>
      <c r="H29">
        <v>28</v>
      </c>
      <c r="I29" s="2">
        <f t="shared" si="1"/>
        <v>0</v>
      </c>
      <c r="J29" s="2">
        <f t="shared" si="3"/>
        <v>-42086.320872348348</v>
      </c>
      <c r="L29" s="2">
        <f>SUM(E327:E338)</f>
        <v>0</v>
      </c>
    </row>
    <row r="30" spans="2:12" x14ac:dyDescent="0.25">
      <c r="B30">
        <v>28</v>
      </c>
      <c r="C30" s="1">
        <f t="shared" si="7"/>
        <v>122919.20961120671</v>
      </c>
      <c r="D30" s="2">
        <f t="shared" si="6"/>
        <v>-635.36809284299488</v>
      </c>
      <c r="E30" s="2">
        <f>IFERROR(IPMT(Analysis!$B$23/12,B30,Analysis!$B$22*12,Analysis!$B$21),0)</f>
        <v>-375.81184051648461</v>
      </c>
      <c r="F30" s="2">
        <f>PMT(Analysis!$B$23/12,Analysis!$B$22*12,$C$2)</f>
        <v>-1011.1799333594795</v>
      </c>
      <c r="H30">
        <v>29</v>
      </c>
      <c r="I30" s="2">
        <f t="shared" si="1"/>
        <v>0</v>
      </c>
      <c r="J30" s="2">
        <f t="shared" si="3"/>
        <v>-42086.320872348348</v>
      </c>
      <c r="L30" s="2">
        <f>SUM(E339:E350)</f>
        <v>0</v>
      </c>
    </row>
    <row r="31" spans="2:12" x14ac:dyDescent="0.25">
      <c r="B31">
        <v>29</v>
      </c>
      <c r="C31" s="1">
        <f t="shared" si="7"/>
        <v>122281.90894041465</v>
      </c>
      <c r="D31" s="2">
        <f t="shared" si="6"/>
        <v>-637.30067079205901</v>
      </c>
      <c r="E31" s="2">
        <f>IFERROR(IPMT(Analysis!$B$23/12,B31,Analysis!$B$22*12,Analysis!$B$21),0)</f>
        <v>-373.87926256742048</v>
      </c>
      <c r="F31" s="2">
        <f>PMT(Analysis!$B$23/12,Analysis!$B$22*12,$C$2)</f>
        <v>-1011.1799333594795</v>
      </c>
      <c r="H31">
        <v>30</v>
      </c>
      <c r="I31" s="2">
        <f t="shared" si="1"/>
        <v>0</v>
      </c>
      <c r="J31" s="2">
        <f t="shared" si="3"/>
        <v>-42086.320872348348</v>
      </c>
      <c r="L31" s="2">
        <f>SUM(E351:E362)</f>
        <v>0</v>
      </c>
    </row>
    <row r="32" spans="2:12" x14ac:dyDescent="0.25">
      <c r="B32">
        <v>30</v>
      </c>
      <c r="C32" s="1">
        <f t="shared" si="7"/>
        <v>121642.6698134156</v>
      </c>
      <c r="D32" s="2">
        <f t="shared" si="6"/>
        <v>-639.23912699905145</v>
      </c>
      <c r="E32" s="2">
        <f>IFERROR(IPMT(Analysis!$B$23/12,B32,Analysis!$B$22*12,Analysis!$B$21),0)</f>
        <v>-371.94080636042798</v>
      </c>
      <c r="F32" s="2">
        <f>PMT(Analysis!$B$23/12,Analysis!$B$22*12,$C$2)</f>
        <v>-1011.1799333594795</v>
      </c>
      <c r="H32">
        <v>31</v>
      </c>
      <c r="I32" s="2">
        <v>0</v>
      </c>
      <c r="J32" s="2">
        <f t="shared" si="3"/>
        <v>-42086.320872348348</v>
      </c>
    </row>
    <row r="33" spans="2:10" x14ac:dyDescent="0.25">
      <c r="B33">
        <v>31</v>
      </c>
      <c r="C33" s="1">
        <f t="shared" si="7"/>
        <v>121001.48633407193</v>
      </c>
      <c r="D33" s="2">
        <f t="shared" si="6"/>
        <v>-641.18347934367364</v>
      </c>
      <c r="E33" s="2">
        <f>IFERROR(IPMT(Analysis!$B$23/12,B33,Analysis!$B$22*12,Analysis!$B$21),0)</f>
        <v>-369.99645401580585</v>
      </c>
      <c r="F33" s="2">
        <f>PMT(Analysis!$B$23/12,Analysis!$B$22*12,$C$2)</f>
        <v>-1011.1799333594795</v>
      </c>
      <c r="H33">
        <v>32</v>
      </c>
      <c r="I33" s="2">
        <v>0</v>
      </c>
      <c r="J33" s="2">
        <f t="shared" si="3"/>
        <v>-42086.320872348348</v>
      </c>
    </row>
    <row r="34" spans="2:10" x14ac:dyDescent="0.25">
      <c r="B34">
        <v>32</v>
      </c>
      <c r="C34" s="1">
        <f t="shared" si="7"/>
        <v>120358.35258831191</v>
      </c>
      <c r="D34" s="2">
        <f t="shared" si="6"/>
        <v>-643.1337457600107</v>
      </c>
      <c r="E34" s="2">
        <f>IFERROR(IPMT(Analysis!$B$23/12,B34,Analysis!$B$22*12,Analysis!$B$21),0)</f>
        <v>-368.04618759946885</v>
      </c>
      <c r="F34" s="2">
        <f>PMT(Analysis!$B$23/12,Analysis!$B$22*12,$C$2)</f>
        <v>-1011.1799333594795</v>
      </c>
      <c r="H34">
        <v>33</v>
      </c>
      <c r="I34" s="2">
        <v>0</v>
      </c>
      <c r="J34" s="2">
        <f t="shared" si="3"/>
        <v>-42086.320872348348</v>
      </c>
    </row>
    <row r="35" spans="2:10" x14ac:dyDescent="0.25">
      <c r="B35">
        <v>33</v>
      </c>
      <c r="C35" s="1">
        <f t="shared" si="7"/>
        <v>119713.26264407522</v>
      </c>
      <c r="D35" s="2">
        <f t="shared" si="6"/>
        <v>-645.08994423669731</v>
      </c>
      <c r="E35" s="2">
        <f>IFERROR(IPMT(Analysis!$B$23/12,B35,Analysis!$B$22*12,Analysis!$B$21),0)</f>
        <v>-366.08998912278219</v>
      </c>
      <c r="F35" s="2">
        <f>PMT(Analysis!$B$23/12,Analysis!$B$22*12,$C$2)</f>
        <v>-1011.1799333594795</v>
      </c>
      <c r="H35">
        <v>34</v>
      </c>
      <c r="I35" s="2">
        <v>0</v>
      </c>
      <c r="J35" s="2">
        <f t="shared" si="3"/>
        <v>-42086.320872348348</v>
      </c>
    </row>
    <row r="36" spans="2:10" x14ac:dyDescent="0.25">
      <c r="B36">
        <v>34</v>
      </c>
      <c r="C36" s="1">
        <f t="shared" si="7"/>
        <v>119066.21055125813</v>
      </c>
      <c r="D36" s="2">
        <f t="shared" si="6"/>
        <v>-647.05209281708392</v>
      </c>
      <c r="E36" s="2">
        <f>IFERROR(IPMT(Analysis!$B$23/12,B36,Analysis!$B$22*12,Analysis!$B$21),0)</f>
        <v>-364.12784054239557</v>
      </c>
      <c r="F36" s="2">
        <f>PMT(Analysis!$B$23/12,Analysis!$B$22*12,$C$2)</f>
        <v>-1011.1799333594795</v>
      </c>
      <c r="H36">
        <v>35</v>
      </c>
      <c r="I36" s="2">
        <v>0</v>
      </c>
      <c r="J36" s="2">
        <f t="shared" si="3"/>
        <v>-42086.320872348348</v>
      </c>
    </row>
    <row r="37" spans="2:10" x14ac:dyDescent="0.25">
      <c r="B37">
        <v>35</v>
      </c>
      <c r="C37" s="1">
        <f t="shared" si="7"/>
        <v>118417.19034165873</v>
      </c>
      <c r="D37" s="2">
        <f t="shared" si="6"/>
        <v>-649.02020959940262</v>
      </c>
      <c r="E37" s="2">
        <f>IFERROR(IPMT(Analysis!$B$23/12,B37,Analysis!$B$22*12,Analysis!$B$21),0)</f>
        <v>-362.15972376007687</v>
      </c>
      <c r="F37" s="2">
        <f>PMT(Analysis!$B$23/12,Analysis!$B$22*12,$C$2)</f>
        <v>-1011.1799333594795</v>
      </c>
      <c r="H37">
        <v>36</v>
      </c>
      <c r="I37" s="2">
        <v>0</v>
      </c>
      <c r="J37" s="2">
        <f t="shared" si="3"/>
        <v>-42086.320872348348</v>
      </c>
    </row>
    <row r="38" spans="2:10" x14ac:dyDescent="0.25">
      <c r="B38">
        <v>36</v>
      </c>
      <c r="C38" s="1">
        <f t="shared" si="7"/>
        <v>117766.1960289218</v>
      </c>
      <c r="D38" s="2">
        <f t="shared" si="6"/>
        <v>-650.99431273693403</v>
      </c>
      <c r="E38" s="2">
        <f>IFERROR(IPMT(Analysis!$B$23/12,B38,Analysis!$B$22*12,Analysis!$B$21),0)</f>
        <v>-360.1856206225454</v>
      </c>
      <c r="F38" s="2">
        <f>PMT(Analysis!$B$23/12,Analysis!$B$22*12,$C$2)</f>
        <v>-1011.1799333594795</v>
      </c>
      <c r="H38">
        <v>37</v>
      </c>
      <c r="I38" s="2">
        <v>0</v>
      </c>
      <c r="J38" s="2">
        <f t="shared" si="3"/>
        <v>-42086.320872348348</v>
      </c>
    </row>
    <row r="39" spans="2:10" x14ac:dyDescent="0.25">
      <c r="B39">
        <v>37</v>
      </c>
      <c r="C39" s="1">
        <f t="shared" si="7"/>
        <v>117113.22160848363</v>
      </c>
      <c r="D39" s="2">
        <f t="shared" si="6"/>
        <v>-652.97442043817546</v>
      </c>
      <c r="E39" s="2">
        <f>IFERROR(IPMT(Analysis!$B$23/12,B39,Analysis!$B$22*12,Analysis!$B$21),0)</f>
        <v>-358.20551292130398</v>
      </c>
      <c r="F39" s="2">
        <f>PMT(Analysis!$B$23/12,Analysis!$B$22*12,$C$2)</f>
        <v>-1011.1799333594795</v>
      </c>
      <c r="H39">
        <v>38</v>
      </c>
      <c r="I39" s="2">
        <v>0</v>
      </c>
      <c r="J39" s="2">
        <f t="shared" si="3"/>
        <v>-42086.320872348348</v>
      </c>
    </row>
    <row r="40" spans="2:10" x14ac:dyDescent="0.25">
      <c r="B40">
        <v>38</v>
      </c>
      <c r="C40" s="1">
        <f t="shared" si="7"/>
        <v>116458.26105751662</v>
      </c>
      <c r="D40" s="2">
        <f t="shared" si="6"/>
        <v>-654.96055096700843</v>
      </c>
      <c r="E40" s="2">
        <f>IFERROR(IPMT(Analysis!$B$23/12,B40,Analysis!$B$22*12,Analysis!$B$21),0)</f>
        <v>-356.21938239247112</v>
      </c>
      <c r="F40" s="2">
        <f>PMT(Analysis!$B$23/12,Analysis!$B$22*12,$C$2)</f>
        <v>-1011.1799333594795</v>
      </c>
      <c r="H40">
        <v>39</v>
      </c>
      <c r="I40" s="2">
        <v>0</v>
      </c>
      <c r="J40" s="2">
        <f t="shared" si="3"/>
        <v>-42086.320872348348</v>
      </c>
    </row>
    <row r="41" spans="2:10" x14ac:dyDescent="0.25">
      <c r="B41">
        <v>39</v>
      </c>
      <c r="C41" s="1">
        <f t="shared" si="7"/>
        <v>115801.30833487376</v>
      </c>
      <c r="D41" s="2">
        <f t="shared" si="6"/>
        <v>-656.95272264286632</v>
      </c>
      <c r="E41" s="2">
        <f>IFERROR(IPMT(Analysis!$B$23/12,B41,Analysis!$B$22*12,Analysis!$B$21),0)</f>
        <v>-354.22721071661311</v>
      </c>
      <c r="F41" s="2">
        <f>PMT(Analysis!$B$23/12,Analysis!$B$22*12,$C$2)</f>
        <v>-1011.1799333594795</v>
      </c>
      <c r="H41">
        <v>40</v>
      </c>
      <c r="I41" s="2">
        <v>0</v>
      </c>
      <c r="J41" s="2">
        <f t="shared" si="3"/>
        <v>-42086.320872348348</v>
      </c>
    </row>
    <row r="42" spans="2:10" x14ac:dyDescent="0.25">
      <c r="B42">
        <v>40</v>
      </c>
      <c r="C42" s="1">
        <f t="shared" si="7"/>
        <v>115142.35738103285</v>
      </c>
      <c r="D42" s="2">
        <f t="shared" si="6"/>
        <v>-658.95095384090496</v>
      </c>
      <c r="E42" s="2">
        <f>IFERROR(IPMT(Analysis!$B$23/12,B42,Analysis!$B$22*12,Analysis!$B$21),0)</f>
        <v>-352.22897951857448</v>
      </c>
      <c r="F42" s="2">
        <f>PMT(Analysis!$B$23/12,Analysis!$B$22*12,$C$2)</f>
        <v>-1011.1799333594795</v>
      </c>
      <c r="H42">
        <v>41</v>
      </c>
      <c r="I42" s="2">
        <v>0</v>
      </c>
      <c r="J42" s="2">
        <f t="shared" si="3"/>
        <v>-42086.320872348348</v>
      </c>
    </row>
    <row r="43" spans="2:10" x14ac:dyDescent="0.25">
      <c r="B43">
        <v>41</v>
      </c>
      <c r="C43" s="1">
        <f t="shared" si="7"/>
        <v>114481.40211804069</v>
      </c>
      <c r="D43" s="2">
        <f t="shared" si="6"/>
        <v>-660.95526299217113</v>
      </c>
      <c r="E43" s="2">
        <f>IFERROR(IPMT(Analysis!$B$23/12,B43,Analysis!$B$22*12,Analysis!$B$21),0)</f>
        <v>-350.22467036730836</v>
      </c>
      <c r="F43" s="2">
        <f>PMT(Analysis!$B$23/12,Analysis!$B$22*12,$C$2)</f>
        <v>-1011.1799333594795</v>
      </c>
      <c r="H43">
        <v>42</v>
      </c>
      <c r="I43" s="2">
        <v>0</v>
      </c>
      <c r="J43" s="2">
        <f t="shared" si="3"/>
        <v>-42086.320872348348</v>
      </c>
    </row>
    <row r="44" spans="2:10" x14ac:dyDescent="0.25">
      <c r="B44">
        <v>42</v>
      </c>
      <c r="C44" s="1">
        <f t="shared" si="7"/>
        <v>113818.43644945692</v>
      </c>
      <c r="D44" s="2">
        <f t="shared" si="6"/>
        <v>-662.9656685837723</v>
      </c>
      <c r="E44" s="2">
        <f>IFERROR(IPMT(Analysis!$B$23/12,B44,Analysis!$B$22*12,Analysis!$B$21),0)</f>
        <v>-348.21426477570719</v>
      </c>
      <c r="F44" s="2">
        <f>PMT(Analysis!$B$23/12,Analysis!$B$22*12,$C$2)</f>
        <v>-1011.1799333594795</v>
      </c>
      <c r="H44">
        <v>43</v>
      </c>
      <c r="I44" s="2">
        <v>0</v>
      </c>
      <c r="J44" s="2">
        <f t="shared" si="3"/>
        <v>-42086.320872348348</v>
      </c>
    </row>
    <row r="45" spans="2:10" x14ac:dyDescent="0.25">
      <c r="B45">
        <v>43</v>
      </c>
      <c r="C45" s="1">
        <f t="shared" si="7"/>
        <v>113153.45426029786</v>
      </c>
      <c r="D45" s="2">
        <f t="shared" si="6"/>
        <v>-664.98218915904795</v>
      </c>
      <c r="E45" s="2">
        <f>IFERROR(IPMT(Analysis!$B$23/12,B45,Analysis!$B$22*12,Analysis!$B$21),0)</f>
        <v>-346.19774420043154</v>
      </c>
      <c r="F45" s="2">
        <f>PMT(Analysis!$B$23/12,Analysis!$B$22*12,$C$2)</f>
        <v>-1011.1799333594795</v>
      </c>
      <c r="H45">
        <v>44</v>
      </c>
      <c r="I45" s="2">
        <v>0</v>
      </c>
      <c r="J45" s="2">
        <f t="shared" si="3"/>
        <v>-42086.320872348348</v>
      </c>
    </row>
    <row r="46" spans="2:10" x14ac:dyDescent="0.25">
      <c r="B46">
        <v>44</v>
      </c>
      <c r="C46" s="1">
        <f t="shared" si="7"/>
        <v>112486.44941698012</v>
      </c>
      <c r="D46" s="2">
        <f t="shared" si="6"/>
        <v>-667.0048433177401</v>
      </c>
      <c r="E46" s="2">
        <f>IFERROR(IPMT(Analysis!$B$23/12,B46,Analysis!$B$22*12,Analysis!$B$21),0)</f>
        <v>-344.17509004173945</v>
      </c>
      <c r="F46" s="2">
        <f>PMT(Analysis!$B$23/12,Analysis!$B$22*12,$C$2)</f>
        <v>-1011.1799333594795</v>
      </c>
      <c r="H46">
        <v>45</v>
      </c>
      <c r="I46" s="2">
        <v>0</v>
      </c>
      <c r="J46" s="2">
        <f t="shared" si="3"/>
        <v>-42086.320872348348</v>
      </c>
    </row>
    <row r="47" spans="2:10" x14ac:dyDescent="0.25">
      <c r="B47">
        <v>45</v>
      </c>
      <c r="C47" s="1">
        <f t="shared" si="7"/>
        <v>111817.41576726396</v>
      </c>
      <c r="D47" s="2">
        <f t="shared" si="6"/>
        <v>-669.03364971616486</v>
      </c>
      <c r="E47" s="2">
        <f>IFERROR(IPMT(Analysis!$B$23/12,B47,Analysis!$B$22*12,Analysis!$B$21),0)</f>
        <v>-342.14628364331463</v>
      </c>
      <c r="F47" s="2">
        <f>PMT(Analysis!$B$23/12,Analysis!$B$22*12,$C$2)</f>
        <v>-1011.1799333594795</v>
      </c>
      <c r="H47">
        <v>46</v>
      </c>
      <c r="I47" s="2">
        <v>0</v>
      </c>
      <c r="J47" s="2">
        <f t="shared" si="3"/>
        <v>-42086.320872348348</v>
      </c>
    </row>
    <row r="48" spans="2:10" x14ac:dyDescent="0.25">
      <c r="B48">
        <v>46</v>
      </c>
      <c r="C48" s="1">
        <f t="shared" si="7"/>
        <v>111146.34714019657</v>
      </c>
      <c r="D48" s="2">
        <f t="shared" si="6"/>
        <v>-671.06862706738491</v>
      </c>
      <c r="E48" s="2">
        <f>IFERROR(IPMT(Analysis!$B$23/12,B48,Analysis!$B$22*12,Analysis!$B$21),0)</f>
        <v>-340.11130629209458</v>
      </c>
      <c r="F48" s="2">
        <f>PMT(Analysis!$B$23/12,Analysis!$B$22*12,$C$2)</f>
        <v>-1011.1799333594795</v>
      </c>
      <c r="H48">
        <v>47</v>
      </c>
      <c r="I48" s="2">
        <v>0</v>
      </c>
      <c r="J48" s="2">
        <f t="shared" si="3"/>
        <v>-42086.320872348348</v>
      </c>
    </row>
    <row r="49" spans="2:10" x14ac:dyDescent="0.25">
      <c r="B49">
        <v>47</v>
      </c>
      <c r="C49" s="1">
        <f t="shared" si="7"/>
        <v>110473.23734605519</v>
      </c>
      <c r="D49" s="2">
        <f t="shared" si="6"/>
        <v>-673.10979414138149</v>
      </c>
      <c r="E49" s="2">
        <f>IFERROR(IPMT(Analysis!$B$23/12,B49,Analysis!$B$22*12,Analysis!$B$21),0)</f>
        <v>-338.07013921809801</v>
      </c>
      <c r="F49" s="2">
        <f>PMT(Analysis!$B$23/12,Analysis!$B$22*12,$C$2)</f>
        <v>-1011.1799333594795</v>
      </c>
      <c r="H49">
        <v>48</v>
      </c>
      <c r="I49" s="2">
        <v>0</v>
      </c>
      <c r="J49" s="2">
        <f t="shared" si="3"/>
        <v>-42086.320872348348</v>
      </c>
    </row>
    <row r="50" spans="2:10" x14ac:dyDescent="0.25">
      <c r="B50">
        <v>48</v>
      </c>
      <c r="C50" s="1">
        <f t="shared" si="7"/>
        <v>109798.08017628996</v>
      </c>
      <c r="D50" s="2">
        <f t="shared" si="6"/>
        <v>-675.15716976522822</v>
      </c>
      <c r="E50" s="2">
        <f>IFERROR(IPMT(Analysis!$B$23/12,B50,Analysis!$B$22*12,Analysis!$B$21),0)</f>
        <v>-336.02276359425122</v>
      </c>
      <c r="F50" s="2">
        <f>PMT(Analysis!$B$23/12,Analysis!$B$22*12,$C$2)</f>
        <v>-1011.1799333594795</v>
      </c>
      <c r="H50">
        <v>49</v>
      </c>
      <c r="I50" s="2">
        <v>0</v>
      </c>
      <c r="J50" s="2">
        <f t="shared" si="3"/>
        <v>-42086.320872348348</v>
      </c>
    </row>
    <row r="51" spans="2:10" x14ac:dyDescent="0.25">
      <c r="B51">
        <v>49</v>
      </c>
      <c r="C51" s="1">
        <f t="shared" si="7"/>
        <v>109120.8694034667</v>
      </c>
      <c r="D51" s="2">
        <f t="shared" si="6"/>
        <v>-677.21077282326405</v>
      </c>
      <c r="E51" s="2">
        <f>IFERROR(IPMT(Analysis!$B$23/12,B51,Analysis!$B$22*12,Analysis!$B$21),0)</f>
        <v>-333.96916053621538</v>
      </c>
      <c r="F51" s="2">
        <f>PMT(Analysis!$B$23/12,Analysis!$B$22*12,$C$2)</f>
        <v>-1011.1799333594795</v>
      </c>
      <c r="H51">
        <v>50</v>
      </c>
      <c r="I51" s="2">
        <v>0</v>
      </c>
      <c r="J51" s="2">
        <f t="shared" si="3"/>
        <v>-42086.320872348348</v>
      </c>
    </row>
    <row r="52" spans="2:10" x14ac:dyDescent="0.25">
      <c r="B52">
        <v>50</v>
      </c>
      <c r="C52" s="1">
        <f t="shared" si="7"/>
        <v>108441.59878120942</v>
      </c>
      <c r="D52" s="2">
        <f t="shared" si="6"/>
        <v>-679.2706222572682</v>
      </c>
      <c r="E52" s="2">
        <f>IFERROR(IPMT(Analysis!$B$23/12,B52,Analysis!$B$22*12,Analysis!$B$21),0)</f>
        <v>-331.90931110221129</v>
      </c>
      <c r="F52" s="2">
        <f>PMT(Analysis!$B$23/12,Analysis!$B$22*12,$C$2)</f>
        <v>-1011.1799333594795</v>
      </c>
      <c r="H52">
        <v>51</v>
      </c>
      <c r="I52" s="2">
        <v>0</v>
      </c>
      <c r="J52" s="2">
        <f t="shared" si="3"/>
        <v>-42086.320872348348</v>
      </c>
    </row>
    <row r="53" spans="2:10" x14ac:dyDescent="0.25">
      <c r="B53">
        <v>51</v>
      </c>
      <c r="C53" s="1">
        <f t="shared" si="7"/>
        <v>107760.26204414279</v>
      </c>
      <c r="D53" s="2">
        <f t="shared" si="6"/>
        <v>-681.33673706663399</v>
      </c>
      <c r="E53" s="2">
        <f>IFERROR(IPMT(Analysis!$B$23/12,B53,Analysis!$B$22*12,Analysis!$B$21),0)</f>
        <v>-329.84319629284545</v>
      </c>
      <c r="F53" s="2">
        <f>PMT(Analysis!$B$23/12,Analysis!$B$22*12,$C$2)</f>
        <v>-1011.1799333594795</v>
      </c>
      <c r="H53">
        <v>52</v>
      </c>
      <c r="I53" s="2">
        <v>0</v>
      </c>
      <c r="J53" s="2">
        <f t="shared" si="3"/>
        <v>-42086.320872348348</v>
      </c>
    </row>
    <row r="54" spans="2:10" x14ac:dyDescent="0.25">
      <c r="B54">
        <v>52</v>
      </c>
      <c r="C54" s="1">
        <f t="shared" si="7"/>
        <v>107076.85290783424</v>
      </c>
      <c r="D54" s="2">
        <f t="shared" si="6"/>
        <v>-683.40913630854504</v>
      </c>
      <c r="E54" s="2">
        <f>IFERROR(IPMT(Analysis!$B$23/12,B54,Analysis!$B$22*12,Analysis!$B$21),0)</f>
        <v>-327.77079705093445</v>
      </c>
      <c r="F54" s="2">
        <f>PMT(Analysis!$B$23/12,Analysis!$B$22*12,$C$2)</f>
        <v>-1011.1799333594795</v>
      </c>
      <c r="H54">
        <v>53</v>
      </c>
      <c r="I54" s="2">
        <v>0</v>
      </c>
      <c r="J54" s="2">
        <f t="shared" si="3"/>
        <v>-42086.320872348348</v>
      </c>
    </row>
    <row r="55" spans="2:10" x14ac:dyDescent="0.25">
      <c r="B55">
        <v>53</v>
      </c>
      <c r="C55" s="1">
        <f t="shared" si="7"/>
        <v>106391.36506873609</v>
      </c>
      <c r="D55" s="2">
        <f t="shared" si="6"/>
        <v>-685.48783909815018</v>
      </c>
      <c r="E55" s="2">
        <f>IFERROR(IPMT(Analysis!$B$23/12,B55,Analysis!$B$22*12,Analysis!$B$21),0)</f>
        <v>-325.69209426132932</v>
      </c>
      <c r="F55" s="2">
        <f>PMT(Analysis!$B$23/12,Analysis!$B$22*12,$C$2)</f>
        <v>-1011.1799333594795</v>
      </c>
      <c r="H55">
        <v>54</v>
      </c>
      <c r="I55" s="2">
        <v>0</v>
      </c>
      <c r="J55" s="2">
        <f t="shared" si="3"/>
        <v>-42086.320872348348</v>
      </c>
    </row>
    <row r="56" spans="2:10" x14ac:dyDescent="0.25">
      <c r="B56">
        <v>54</v>
      </c>
      <c r="C56" s="1">
        <f t="shared" si="7"/>
        <v>105703.79220412736</v>
      </c>
      <c r="D56" s="2">
        <f t="shared" si="6"/>
        <v>-687.57286460874047</v>
      </c>
      <c r="E56" s="2">
        <f>IFERROR(IPMT(Analysis!$B$23/12,B56,Analysis!$B$22*12,Analysis!$B$21),0)</f>
        <v>-323.60706875073902</v>
      </c>
      <c r="F56" s="2">
        <f>PMT(Analysis!$B$23/12,Analysis!$B$22*12,$C$2)</f>
        <v>-1011.1799333594795</v>
      </c>
      <c r="H56">
        <v>55</v>
      </c>
      <c r="I56" s="2">
        <v>0</v>
      </c>
      <c r="J56" s="2">
        <f t="shared" si="3"/>
        <v>-42086.320872348348</v>
      </c>
    </row>
    <row r="57" spans="2:10" x14ac:dyDescent="0.25">
      <c r="B57">
        <v>55</v>
      </c>
      <c r="C57" s="1">
        <f t="shared" si="7"/>
        <v>105014.12797205543</v>
      </c>
      <c r="D57" s="2">
        <f t="shared" si="6"/>
        <v>-689.66423207192531</v>
      </c>
      <c r="E57" s="2">
        <f>IFERROR(IPMT(Analysis!$B$23/12,B57,Analysis!$B$22*12,Analysis!$B$21),0)</f>
        <v>-321.51570128755418</v>
      </c>
      <c r="F57" s="2">
        <f>PMT(Analysis!$B$23/12,Analysis!$B$22*12,$C$2)</f>
        <v>-1011.1799333594795</v>
      </c>
      <c r="H57">
        <v>56</v>
      </c>
      <c r="I57" s="2">
        <v>0</v>
      </c>
      <c r="J57" s="2">
        <f t="shared" si="3"/>
        <v>-42086.320872348348</v>
      </c>
    </row>
    <row r="58" spans="2:10" x14ac:dyDescent="0.25">
      <c r="B58">
        <v>56</v>
      </c>
      <c r="C58" s="1">
        <f t="shared" si="7"/>
        <v>104322.36601127761</v>
      </c>
      <c r="D58" s="2">
        <f t="shared" si="6"/>
        <v>-691.76196077781083</v>
      </c>
      <c r="E58" s="2">
        <f>IFERROR(IPMT(Analysis!$B$23/12,B58,Analysis!$B$22*12,Analysis!$B$21),0)</f>
        <v>-319.41797258166872</v>
      </c>
      <c r="F58" s="2">
        <f>PMT(Analysis!$B$23/12,Analysis!$B$22*12,$C$2)</f>
        <v>-1011.1799333594795</v>
      </c>
      <c r="H58">
        <v>57</v>
      </c>
      <c r="I58" s="2">
        <v>0</v>
      </c>
      <c r="J58" s="2">
        <f t="shared" si="3"/>
        <v>-42086.320872348348</v>
      </c>
    </row>
    <row r="59" spans="2:10" x14ac:dyDescent="0.25">
      <c r="B59">
        <v>57</v>
      </c>
      <c r="C59" s="1">
        <f t="shared" si="7"/>
        <v>103628.49994120243</v>
      </c>
      <c r="D59" s="2">
        <f t="shared" si="6"/>
        <v>-693.86607007517659</v>
      </c>
      <c r="E59" s="2">
        <f>IFERROR(IPMT(Analysis!$B$23/12,B59,Analysis!$B$22*12,Analysis!$B$21),0)</f>
        <v>-317.31386328430284</v>
      </c>
      <c r="F59" s="2">
        <f>PMT(Analysis!$B$23/12,Analysis!$B$22*12,$C$2)</f>
        <v>-1011.1799333594795</v>
      </c>
      <c r="H59">
        <v>58</v>
      </c>
      <c r="I59" s="2">
        <v>0</v>
      </c>
      <c r="J59" s="2">
        <f t="shared" si="3"/>
        <v>-42086.320872348348</v>
      </c>
    </row>
    <row r="60" spans="2:10" x14ac:dyDescent="0.25">
      <c r="B60">
        <v>58</v>
      </c>
      <c r="C60" s="1">
        <f t="shared" si="7"/>
        <v>102932.52336183078</v>
      </c>
      <c r="D60" s="2">
        <f t="shared" si="6"/>
        <v>-695.97657937165536</v>
      </c>
      <c r="E60" s="2">
        <f>IFERROR(IPMT(Analysis!$B$23/12,B60,Analysis!$B$22*12,Analysis!$B$21),0)</f>
        <v>-315.20335398782419</v>
      </c>
      <c r="F60" s="2">
        <f>PMT(Analysis!$B$23/12,Analysis!$B$22*12,$C$2)</f>
        <v>-1011.1799333594795</v>
      </c>
      <c r="H60">
        <v>59</v>
      </c>
      <c r="I60" s="2">
        <v>0</v>
      </c>
      <c r="J60" s="2">
        <f t="shared" si="3"/>
        <v>-42086.320872348348</v>
      </c>
    </row>
    <row r="61" spans="2:10" x14ac:dyDescent="0.25">
      <c r="B61">
        <v>59</v>
      </c>
      <c r="C61" s="1">
        <f t="shared" si="7"/>
        <v>102234.42985369687</v>
      </c>
      <c r="D61" s="2">
        <f t="shared" si="6"/>
        <v>-698.09350813391075</v>
      </c>
      <c r="E61" s="2">
        <f>IFERROR(IPMT(Analysis!$B$23/12,B61,Analysis!$B$22*12,Analysis!$B$21),0)</f>
        <v>-313.08642522556875</v>
      </c>
      <c r="F61" s="2">
        <f>PMT(Analysis!$B$23/12,Analysis!$B$22*12,$C$2)</f>
        <v>-1011.1799333594795</v>
      </c>
      <c r="H61">
        <v>60</v>
      </c>
      <c r="I61" s="2">
        <v>0</v>
      </c>
      <c r="J61" s="2">
        <f t="shared" si="3"/>
        <v>-42086.320872348348</v>
      </c>
    </row>
    <row r="62" spans="2:10" x14ac:dyDescent="0.25">
      <c r="B62">
        <v>60</v>
      </c>
      <c r="C62" s="1">
        <f t="shared" si="7"/>
        <v>101534.21297780905</v>
      </c>
      <c r="D62" s="2">
        <f t="shared" si="6"/>
        <v>-700.21687588781811</v>
      </c>
      <c r="E62" s="2">
        <f>IFERROR(IPMT(Analysis!$B$23/12,B62,Analysis!$B$22*12,Analysis!$B$21),0)</f>
        <v>-310.96305747166144</v>
      </c>
      <c r="F62" s="2">
        <f>PMT(Analysis!$B$23/12,Analysis!$B$22*12,$C$2)</f>
        <v>-1011.1799333594795</v>
      </c>
      <c r="H62">
        <v>61</v>
      </c>
      <c r="I62" s="2">
        <v>0</v>
      </c>
      <c r="J62" s="2">
        <f t="shared" ref="J62:J71" si="8">I62+J61</f>
        <v>-42086.320872348348</v>
      </c>
    </row>
    <row r="63" spans="2:10" x14ac:dyDescent="0.25">
      <c r="B63">
        <v>61</v>
      </c>
      <c r="C63" s="1">
        <f t="shared" si="7"/>
        <v>100831.86627559041</v>
      </c>
      <c r="D63" s="2">
        <f t="shared" si="6"/>
        <v>-702.34670221864349</v>
      </c>
      <c r="E63" s="2">
        <f>IFERROR(IPMT(Analysis!$B$23/12,B63,Analysis!$B$22*12,Analysis!$B$21),0)</f>
        <v>-308.83323114083601</v>
      </c>
      <c r="F63" s="2">
        <f>PMT(Analysis!$B$23/12,Analysis!$B$22*12,$C$2)</f>
        <v>-1011.1799333594795</v>
      </c>
      <c r="H63">
        <v>62</v>
      </c>
      <c r="I63" s="2">
        <v>0</v>
      </c>
      <c r="J63" s="2">
        <f t="shared" si="8"/>
        <v>-42086.320872348348</v>
      </c>
    </row>
    <row r="64" spans="2:10" x14ac:dyDescent="0.25">
      <c r="B64">
        <v>62</v>
      </c>
      <c r="C64" s="1">
        <f t="shared" si="7"/>
        <v>100127.38326881918</v>
      </c>
      <c r="D64" s="2">
        <f t="shared" si="6"/>
        <v>-704.48300677122529</v>
      </c>
      <c r="E64" s="2">
        <f>IFERROR(IPMT(Analysis!$B$23/12,B64,Analysis!$B$22*12,Analysis!$B$21),0)</f>
        <v>-306.69692658825426</v>
      </c>
      <c r="F64" s="2">
        <f>PMT(Analysis!$B$23/12,Analysis!$B$22*12,$C$2)</f>
        <v>-1011.1799333594795</v>
      </c>
      <c r="H64">
        <v>63</v>
      </c>
      <c r="I64" s="2">
        <v>0</v>
      </c>
      <c r="J64" s="2">
        <f t="shared" si="8"/>
        <v>-42086.320872348348</v>
      </c>
    </row>
    <row r="65" spans="2:10" x14ac:dyDescent="0.25">
      <c r="B65">
        <v>63</v>
      </c>
      <c r="C65" s="1">
        <f t="shared" si="7"/>
        <v>99420.757459569024</v>
      </c>
      <c r="D65" s="2">
        <f t="shared" si="6"/>
        <v>-706.62580925015436</v>
      </c>
      <c r="E65" s="2">
        <f>IFERROR(IPMT(Analysis!$B$23/12,B65,Analysis!$B$22*12,Analysis!$B$21),0)</f>
        <v>-304.55412410932513</v>
      </c>
      <c r="F65" s="2">
        <f>PMT(Analysis!$B$23/12,Analysis!$B$22*12,$C$2)</f>
        <v>-1011.1799333594795</v>
      </c>
      <c r="H65">
        <v>64</v>
      </c>
      <c r="I65" s="2">
        <v>0</v>
      </c>
      <c r="J65" s="2">
        <f t="shared" si="8"/>
        <v>-42086.320872348348</v>
      </c>
    </row>
    <row r="66" spans="2:10" x14ac:dyDescent="0.25">
      <c r="B66">
        <v>64</v>
      </c>
      <c r="C66" s="1">
        <f t="shared" si="7"/>
        <v>98711.982330149069</v>
      </c>
      <c r="D66" s="2">
        <f t="shared" si="6"/>
        <v>-708.77512941995701</v>
      </c>
      <c r="E66" s="2">
        <f>IFERROR(IPMT(Analysis!$B$23/12,B66,Analysis!$B$22*12,Analysis!$B$21),0)</f>
        <v>-302.40480393952254</v>
      </c>
      <c r="F66" s="2">
        <f>PMT(Analysis!$B$23/12,Analysis!$B$22*12,$C$2)</f>
        <v>-1011.1799333594795</v>
      </c>
      <c r="H66">
        <v>65</v>
      </c>
      <c r="I66" s="2">
        <v>0</v>
      </c>
      <c r="J66" s="2">
        <f t="shared" si="8"/>
        <v>-42086.320872348348</v>
      </c>
    </row>
    <row r="67" spans="2:10" x14ac:dyDescent="0.25">
      <c r="B67">
        <v>65</v>
      </c>
      <c r="C67" s="1">
        <f t="shared" si="7"/>
        <v>98001.051343043786</v>
      </c>
      <c r="D67" s="2">
        <f t="shared" si="6"/>
        <v>-710.93098710527602</v>
      </c>
      <c r="E67" s="2">
        <f>IFERROR(IPMT(Analysis!$B$23/12,B67,Analysis!$B$22*12,Analysis!$B$21),0)</f>
        <v>-300.24894625420353</v>
      </c>
      <c r="F67" s="2">
        <f>PMT(Analysis!$B$23/12,Analysis!$B$22*12,$C$2)</f>
        <v>-1011.1799333594795</v>
      </c>
      <c r="H67">
        <v>66</v>
      </c>
      <c r="I67" s="2">
        <v>0</v>
      </c>
      <c r="J67" s="2">
        <f t="shared" si="8"/>
        <v>-42086.320872348348</v>
      </c>
    </row>
    <row r="68" spans="2:10" x14ac:dyDescent="0.25">
      <c r="B68">
        <v>66</v>
      </c>
      <c r="C68" s="1">
        <f t="shared" si="7"/>
        <v>97287.957940852735</v>
      </c>
      <c r="D68" s="2">
        <f t="shared" si="6"/>
        <v>-713.09340219105457</v>
      </c>
      <c r="E68" s="2">
        <f>IFERROR(IPMT(Analysis!$B$23/12,B68,Analysis!$B$22*12,Analysis!$B$21),0)</f>
        <v>-298.08653116842498</v>
      </c>
      <c r="F68" s="2">
        <f>PMT(Analysis!$B$23/12,Analysis!$B$22*12,$C$2)</f>
        <v>-1011.1799333594795</v>
      </c>
      <c r="H68">
        <v>67</v>
      </c>
      <c r="I68" s="2">
        <v>0</v>
      </c>
      <c r="J68" s="2">
        <f t="shared" si="8"/>
        <v>-42086.320872348348</v>
      </c>
    </row>
    <row r="69" spans="2:10" x14ac:dyDescent="0.25">
      <c r="B69">
        <v>67</v>
      </c>
      <c r="C69" s="1">
        <f t="shared" si="7"/>
        <v>96572.69554623001</v>
      </c>
      <c r="D69" s="2">
        <f t="shared" si="6"/>
        <v>-715.26239462271894</v>
      </c>
      <c r="E69" s="2">
        <f>IFERROR(IPMT(Analysis!$B$23/12,B69,Analysis!$B$22*12,Analysis!$B$21),0)</f>
        <v>-295.91753873676055</v>
      </c>
      <c r="F69" s="2">
        <f>PMT(Analysis!$B$23/12,Analysis!$B$22*12,$C$2)</f>
        <v>-1011.1799333594795</v>
      </c>
      <c r="H69">
        <v>68</v>
      </c>
      <c r="I69" s="2">
        <v>0</v>
      </c>
      <c r="J69" s="2">
        <f t="shared" si="8"/>
        <v>-42086.320872348348</v>
      </c>
    </row>
    <row r="70" spans="2:10" x14ac:dyDescent="0.25">
      <c r="B70">
        <v>68</v>
      </c>
      <c r="C70" s="1">
        <f t="shared" si="7"/>
        <v>95855.257561823644</v>
      </c>
      <c r="D70" s="2">
        <f t="shared" si="6"/>
        <v>-717.43798440636306</v>
      </c>
      <c r="E70" s="2">
        <f>IFERROR(IPMT(Analysis!$B$23/12,B70,Analysis!$B$22*12,Analysis!$B$21),0)</f>
        <v>-293.74194895311643</v>
      </c>
      <c r="F70" s="2">
        <f>PMT(Analysis!$B$23/12,Analysis!$B$22*12,$C$2)</f>
        <v>-1011.1799333594795</v>
      </c>
      <c r="H70">
        <v>69</v>
      </c>
      <c r="I70" s="2">
        <v>0</v>
      </c>
      <c r="J70" s="2">
        <f t="shared" si="8"/>
        <v>-42086.320872348348</v>
      </c>
    </row>
    <row r="71" spans="2:10" x14ac:dyDescent="0.25">
      <c r="B71">
        <v>69</v>
      </c>
      <c r="C71" s="1">
        <f t="shared" si="7"/>
        <v>95135.63737021471</v>
      </c>
      <c r="D71" s="2">
        <f t="shared" si="6"/>
        <v>-719.62019160893237</v>
      </c>
      <c r="E71" s="2">
        <f>IFERROR(IPMT(Analysis!$B$23/12,B71,Analysis!$B$22*12,Analysis!$B$21),0)</f>
        <v>-291.55974175054706</v>
      </c>
      <c r="F71" s="2">
        <f>PMT(Analysis!$B$23/12,Analysis!$B$22*12,$C$2)</f>
        <v>-1011.1799333594795</v>
      </c>
      <c r="H71">
        <v>70</v>
      </c>
      <c r="I71" s="2">
        <v>0</v>
      </c>
      <c r="J71" s="2">
        <f t="shared" si="8"/>
        <v>-42086.320872348348</v>
      </c>
    </row>
    <row r="72" spans="2:10" x14ac:dyDescent="0.25">
      <c r="B72">
        <v>70</v>
      </c>
      <c r="C72" s="1">
        <f t="shared" si="7"/>
        <v>94413.828333856305</v>
      </c>
      <c r="D72" s="2">
        <f t="shared" si="6"/>
        <v>-721.80903635840968</v>
      </c>
      <c r="E72" s="2">
        <f>IFERROR(IPMT(Analysis!$B$23/12,B72,Analysis!$B$22*12,Analysis!$B$21),0)</f>
        <v>-289.37089700106986</v>
      </c>
      <c r="F72" s="2">
        <f>PMT(Analysis!$B$23/12,Analysis!$B$22*12,$C$2)</f>
        <v>-1011.1799333594795</v>
      </c>
      <c r="I72" s="2"/>
      <c r="J72" s="2"/>
    </row>
    <row r="73" spans="2:10" x14ac:dyDescent="0.25">
      <c r="B73">
        <v>71</v>
      </c>
      <c r="C73" s="1">
        <f t="shared" si="7"/>
        <v>93689.8237950123</v>
      </c>
      <c r="D73" s="2">
        <f t="shared" si="6"/>
        <v>-724.00453884399974</v>
      </c>
      <c r="E73" s="2">
        <f>IFERROR(IPMT(Analysis!$B$23/12,B73,Analysis!$B$22*12,Analysis!$B$21),0)</f>
        <v>-287.17539451547975</v>
      </c>
      <c r="F73" s="2">
        <f>PMT(Analysis!$B$23/12,Analysis!$B$22*12,$C$2)</f>
        <v>-1011.1799333594795</v>
      </c>
      <c r="I73" s="3"/>
      <c r="J73" s="2"/>
    </row>
    <row r="74" spans="2:10" x14ac:dyDescent="0.25">
      <c r="B74">
        <v>72</v>
      </c>
      <c r="C74" s="1">
        <f t="shared" si="7"/>
        <v>92963.617075695976</v>
      </c>
      <c r="D74" s="2">
        <f t="shared" ref="D74:D137" si="9">IFERROR(IF(C73&lt;0.01,0,F74-E74),0)</f>
        <v>-726.20671931631693</v>
      </c>
      <c r="E74" s="2">
        <f>IFERROR(IPMT(Analysis!$B$23/12,B74,Analysis!$B$22*12,Analysis!$B$21),0)</f>
        <v>-284.97321404316256</v>
      </c>
      <c r="F74" s="2">
        <f>PMT(Analysis!$B$23/12,Analysis!$B$22*12,$C$2)</f>
        <v>-1011.1799333594795</v>
      </c>
      <c r="I74" s="2"/>
      <c r="J74" s="2"/>
    </row>
    <row r="75" spans="2:10" x14ac:dyDescent="0.25">
      <c r="B75">
        <v>73</v>
      </c>
      <c r="C75" s="1">
        <f t="shared" si="7"/>
        <v>92235.201477608411</v>
      </c>
      <c r="D75" s="2">
        <f t="shared" si="9"/>
        <v>-728.41559808757074</v>
      </c>
      <c r="E75" s="2">
        <f>IFERROR(IPMT(Analysis!$B$23/12,B75,Analysis!$B$22*12,Analysis!$B$21),0)</f>
        <v>-282.76433527190881</v>
      </c>
      <c r="F75" s="2">
        <f>PMT(Analysis!$B$23/12,Analysis!$B$22*12,$C$2)</f>
        <v>-1011.1799333594795</v>
      </c>
      <c r="I75" s="3"/>
      <c r="J75" s="2"/>
    </row>
    <row r="76" spans="2:10" x14ac:dyDescent="0.25">
      <c r="B76">
        <v>74</v>
      </c>
      <c r="C76" s="1">
        <f t="shared" si="7"/>
        <v>91504.57028207666</v>
      </c>
      <c r="D76" s="2">
        <f t="shared" si="9"/>
        <v>-730.63119553175375</v>
      </c>
      <c r="E76" s="2">
        <f>IFERROR(IPMT(Analysis!$B$23/12,B76,Analysis!$B$22*12,Analysis!$B$21),0)</f>
        <v>-280.5487378277258</v>
      </c>
      <c r="F76" s="2">
        <f>PMT(Analysis!$B$23/12,Analysis!$B$22*12,$C$2)</f>
        <v>-1011.1799333594795</v>
      </c>
      <c r="I76" s="2"/>
      <c r="J76" s="2"/>
    </row>
    <row r="77" spans="2:10" x14ac:dyDescent="0.25">
      <c r="B77">
        <v>75</v>
      </c>
      <c r="C77" s="1">
        <f t="shared" si="7"/>
        <v>90771.716749991829</v>
      </c>
      <c r="D77" s="2">
        <f t="shared" si="9"/>
        <v>-732.85353208482945</v>
      </c>
      <c r="E77" s="2">
        <f>IFERROR(IPMT(Analysis!$B$23/12,B77,Analysis!$B$22*12,Analysis!$B$21),0)</f>
        <v>-278.32640127465004</v>
      </c>
      <c r="F77" s="2">
        <f>PMT(Analysis!$B$23/12,Analysis!$B$22*12,$C$2)</f>
        <v>-1011.1799333594795</v>
      </c>
      <c r="I77" s="3"/>
      <c r="J77" s="2"/>
    </row>
    <row r="78" spans="2:10" x14ac:dyDescent="0.25">
      <c r="B78">
        <v>76</v>
      </c>
      <c r="C78" s="1">
        <f t="shared" si="7"/>
        <v>90036.634121746902</v>
      </c>
      <c r="D78" s="2">
        <f t="shared" si="9"/>
        <v>-735.08262824492078</v>
      </c>
      <c r="E78" s="2">
        <f>IFERROR(IPMT(Analysis!$B$23/12,B78,Analysis!$B$22*12,Analysis!$B$21),0)</f>
        <v>-276.09730511455871</v>
      </c>
      <c r="F78" s="2">
        <f>PMT(Analysis!$B$23/12,Analysis!$B$22*12,$C$2)</f>
        <v>-1011.1799333594795</v>
      </c>
      <c r="I78" s="2"/>
      <c r="J78" s="2"/>
    </row>
    <row r="79" spans="2:10" x14ac:dyDescent="0.25">
      <c r="B79">
        <v>77</v>
      </c>
      <c r="C79" s="1">
        <f t="shared" si="7"/>
        <v>89299.315617174405</v>
      </c>
      <c r="D79" s="2">
        <f t="shared" si="9"/>
        <v>-737.31850457249914</v>
      </c>
      <c r="E79" s="2">
        <f>IFERROR(IPMT(Analysis!$B$23/12,B79,Analysis!$B$22*12,Analysis!$B$21),0)</f>
        <v>-273.86142878698035</v>
      </c>
      <c r="F79" s="2">
        <f>PMT(Analysis!$B$23/12,Analysis!$B$22*12,$C$2)</f>
        <v>-1011.1799333594795</v>
      </c>
      <c r="I79" s="3"/>
      <c r="J79" s="2"/>
    </row>
    <row r="80" spans="2:10" x14ac:dyDescent="0.25">
      <c r="B80">
        <v>78</v>
      </c>
      <c r="C80" s="1">
        <f t="shared" si="7"/>
        <v>88559.754435483832</v>
      </c>
      <c r="D80" s="2">
        <f t="shared" si="9"/>
        <v>-739.56118169057379</v>
      </c>
      <c r="E80" s="2">
        <f>IFERROR(IPMT(Analysis!$B$23/12,B80,Analysis!$B$22*12,Analysis!$B$21),0)</f>
        <v>-271.6187516689057</v>
      </c>
      <c r="F80" s="2">
        <f>PMT(Analysis!$B$23/12,Analysis!$B$22*12,$C$2)</f>
        <v>-1011.1799333594795</v>
      </c>
      <c r="I80" s="2"/>
      <c r="J80" s="2"/>
    </row>
    <row r="81" spans="2:10" x14ac:dyDescent="0.25">
      <c r="B81">
        <v>79</v>
      </c>
      <c r="C81" s="1">
        <f t="shared" si="7"/>
        <v>87817.943755198954</v>
      </c>
      <c r="D81" s="2">
        <f t="shared" si="9"/>
        <v>-741.81068028488266</v>
      </c>
      <c r="E81" s="2">
        <f>IFERROR(IPMT(Analysis!$B$23/12,B81,Analysis!$B$22*12,Analysis!$B$21),0)</f>
        <v>-269.36925307459688</v>
      </c>
      <c r="F81" s="2">
        <f>PMT(Analysis!$B$23/12,Analysis!$B$22*12,$C$2)</f>
        <v>-1011.1799333594795</v>
      </c>
      <c r="I81" s="3"/>
      <c r="J81" s="2"/>
    </row>
    <row r="82" spans="2:10" x14ac:dyDescent="0.25">
      <c r="B82">
        <v>80</v>
      </c>
      <c r="C82" s="1">
        <f t="shared" si="7"/>
        <v>87073.876734094869</v>
      </c>
      <c r="D82" s="2">
        <f t="shared" si="9"/>
        <v>-744.06702110408253</v>
      </c>
      <c r="E82" s="2">
        <f>IFERROR(IPMT(Analysis!$B$23/12,B82,Analysis!$B$22*12,Analysis!$B$21),0)</f>
        <v>-267.11291225539696</v>
      </c>
      <c r="F82" s="2">
        <f>PMT(Analysis!$B$23/12,Analysis!$B$22*12,$C$2)</f>
        <v>-1011.1799333594795</v>
      </c>
      <c r="I82" s="2"/>
      <c r="J82" s="2"/>
    </row>
    <row r="83" spans="2:10" x14ac:dyDescent="0.25">
      <c r="B83">
        <v>81</v>
      </c>
      <c r="C83" s="1">
        <f t="shared" si="7"/>
        <v>86327.546509134932</v>
      </c>
      <c r="D83" s="2">
        <f t="shared" si="9"/>
        <v>-746.33022495994078</v>
      </c>
      <c r="E83" s="2">
        <f>IFERROR(IPMT(Analysis!$B$23/12,B83,Analysis!$B$22*12,Analysis!$B$21),0)</f>
        <v>-264.84970839953877</v>
      </c>
      <c r="F83" s="2">
        <f>PMT(Analysis!$B$23/12,Analysis!$B$22*12,$C$2)</f>
        <v>-1011.1799333594795</v>
      </c>
      <c r="I83" s="3"/>
      <c r="J83" s="2"/>
    </row>
    <row r="84" spans="2:10" x14ac:dyDescent="0.25">
      <c r="B84">
        <v>82</v>
      </c>
      <c r="C84" s="1">
        <f t="shared" si="7"/>
        <v>85578.9461964074</v>
      </c>
      <c r="D84" s="2">
        <f t="shared" si="9"/>
        <v>-748.60031272752724</v>
      </c>
      <c r="E84" s="2">
        <f>IFERROR(IPMT(Analysis!$B$23/12,B84,Analysis!$B$22*12,Analysis!$B$21),0)</f>
        <v>-262.57962063195225</v>
      </c>
      <c r="F84" s="2">
        <f>PMT(Analysis!$B$23/12,Analysis!$B$22*12,$C$2)</f>
        <v>-1011.1799333594795</v>
      </c>
      <c r="I84" s="2"/>
      <c r="J84" s="2"/>
    </row>
    <row r="85" spans="2:10" x14ac:dyDescent="0.25">
      <c r="B85">
        <v>83</v>
      </c>
      <c r="C85" s="1">
        <f t="shared" si="7"/>
        <v>84828.068891061994</v>
      </c>
      <c r="D85" s="2">
        <f t="shared" si="9"/>
        <v>-750.87730534540674</v>
      </c>
      <c r="E85" s="2">
        <f>IFERROR(IPMT(Analysis!$B$23/12,B85,Analysis!$B$22*12,Analysis!$B$21),0)</f>
        <v>-260.3026280140727</v>
      </c>
      <c r="F85" s="2">
        <f>PMT(Analysis!$B$23/12,Analysis!$B$22*12,$C$2)</f>
        <v>-1011.1799333594795</v>
      </c>
      <c r="I85" s="3"/>
      <c r="J85" s="2"/>
    </row>
    <row r="86" spans="2:10" x14ac:dyDescent="0.25">
      <c r="B86">
        <v>84</v>
      </c>
      <c r="C86" s="1">
        <f t="shared" si="7"/>
        <v>84074.907667246167</v>
      </c>
      <c r="D86" s="2">
        <f t="shared" si="9"/>
        <v>-753.1612238158325</v>
      </c>
      <c r="E86" s="2">
        <f>IFERROR(IPMT(Analysis!$B$23/12,B86,Analysis!$B$22*12,Analysis!$B$21),0)</f>
        <v>-258.01870954364705</v>
      </c>
      <c r="F86" s="2">
        <f>PMT(Analysis!$B$23/12,Analysis!$B$22*12,$C$2)</f>
        <v>-1011.1799333594795</v>
      </c>
      <c r="I86" s="2"/>
      <c r="J86" s="2"/>
    </row>
    <row r="87" spans="2:10" x14ac:dyDescent="0.25">
      <c r="B87">
        <v>85</v>
      </c>
      <c r="C87" s="1">
        <f t="shared" si="7"/>
        <v>83319.455578041234</v>
      </c>
      <c r="D87" s="2">
        <f t="shared" si="9"/>
        <v>-755.45208920493894</v>
      </c>
      <c r="E87" s="2">
        <f>IFERROR(IPMT(Analysis!$B$23/12,B87,Analysis!$B$22*12,Analysis!$B$21),0)</f>
        <v>-255.72784415454058</v>
      </c>
      <c r="F87" s="2">
        <f>PMT(Analysis!$B$23/12,Analysis!$B$22*12,$C$2)</f>
        <v>-1011.1799333594795</v>
      </c>
      <c r="I87" s="3"/>
      <c r="J87" s="2"/>
    </row>
    <row r="88" spans="2:10" x14ac:dyDescent="0.25">
      <c r="B88">
        <v>86</v>
      </c>
      <c r="C88" s="1">
        <f t="shared" si="7"/>
        <v>82561.705655398298</v>
      </c>
      <c r="D88" s="2">
        <f t="shared" si="9"/>
        <v>-757.74992264293724</v>
      </c>
      <c r="E88" s="2">
        <f>IFERROR(IPMT(Analysis!$B$23/12,B88,Analysis!$B$22*12,Analysis!$B$21),0)</f>
        <v>-253.4300107165422</v>
      </c>
      <c r="F88" s="2">
        <f>PMT(Analysis!$B$23/12,Analysis!$B$22*12,$C$2)</f>
        <v>-1011.1799333594795</v>
      </c>
      <c r="I88" s="2"/>
      <c r="J88" s="2"/>
    </row>
    <row r="89" spans="2:10" x14ac:dyDescent="0.25">
      <c r="B89">
        <v>87</v>
      </c>
      <c r="C89" s="1">
        <f t="shared" si="7"/>
        <v>81801.650910073993</v>
      </c>
      <c r="D89" s="2">
        <f t="shared" si="9"/>
        <v>-760.05474532430958</v>
      </c>
      <c r="E89" s="2">
        <f>IFERROR(IPMT(Analysis!$B$23/12,B89,Analysis!$B$22*12,Analysis!$B$21),0)</f>
        <v>-251.12518803516994</v>
      </c>
      <c r="F89" s="2">
        <f>PMT(Analysis!$B$23/12,Analysis!$B$22*12,$C$2)</f>
        <v>-1011.1799333594795</v>
      </c>
      <c r="I89" s="3"/>
      <c r="J89" s="2"/>
    </row>
    <row r="90" spans="2:10" x14ac:dyDescent="0.25">
      <c r="B90">
        <v>88</v>
      </c>
      <c r="C90" s="1">
        <f t="shared" si="7"/>
        <v>81039.284331565985</v>
      </c>
      <c r="D90" s="2">
        <f t="shared" si="9"/>
        <v>-762.3665785080043</v>
      </c>
      <c r="E90" s="2">
        <f>IFERROR(IPMT(Analysis!$B$23/12,B90,Analysis!$B$22*12,Analysis!$B$21),0)</f>
        <v>-248.81335485147522</v>
      </c>
      <c r="F90" s="2">
        <f>PMT(Analysis!$B$23/12,Analysis!$B$22*12,$C$2)</f>
        <v>-1011.1799333594795</v>
      </c>
      <c r="I90" s="2"/>
      <c r="J90" s="2"/>
    </row>
    <row r="91" spans="2:10" x14ac:dyDescent="0.25">
      <c r="B91">
        <v>89</v>
      </c>
      <c r="C91" s="1">
        <f t="shared" si="7"/>
        <v>80274.598888048349</v>
      </c>
      <c r="D91" s="2">
        <f t="shared" si="9"/>
        <v>-764.68544351763285</v>
      </c>
      <c r="E91" s="2">
        <f>IFERROR(IPMT(Analysis!$B$23/12,B91,Analysis!$B$22*12,Analysis!$B$21),0)</f>
        <v>-246.4944898418467</v>
      </c>
      <c r="F91" s="2">
        <f>PMT(Analysis!$B$23/12,Analysis!$B$22*12,$C$2)</f>
        <v>-1011.1799333594795</v>
      </c>
      <c r="I91" s="3"/>
      <c r="J91" s="2"/>
    </row>
    <row r="92" spans="2:10" x14ac:dyDescent="0.25">
      <c r="B92">
        <v>90</v>
      </c>
      <c r="C92" s="1">
        <f t="shared" ref="C92:C155" si="10">C91+D92</f>
        <v>79507.587526306685</v>
      </c>
      <c r="D92" s="2">
        <f t="shared" si="9"/>
        <v>-767.01136174166561</v>
      </c>
      <c r="E92" s="2">
        <f>IFERROR(IPMT(Analysis!$B$23/12,B92,Analysis!$B$22*12,Analysis!$B$21),0)</f>
        <v>-244.16857161781388</v>
      </c>
      <c r="F92" s="2">
        <f>PMT(Analysis!$B$23/12,Analysis!$B$22*12,$C$2)</f>
        <v>-1011.1799333594795</v>
      </c>
      <c r="I92" s="2"/>
      <c r="J92" s="2"/>
    </row>
    <row r="93" spans="2:10" x14ac:dyDescent="0.25">
      <c r="B93">
        <v>91</v>
      </c>
      <c r="C93" s="1">
        <f t="shared" si="10"/>
        <v>78738.24317167305</v>
      </c>
      <c r="D93" s="2">
        <f t="shared" si="9"/>
        <v>-769.34435463362991</v>
      </c>
      <c r="E93" s="2">
        <f>IFERROR(IPMT(Analysis!$B$23/12,B93,Analysis!$B$22*12,Analysis!$B$21),0)</f>
        <v>-241.83557872584962</v>
      </c>
      <c r="F93" s="2">
        <f>PMT(Analysis!$B$23/12,Analysis!$B$22*12,$C$2)</f>
        <v>-1011.1799333594795</v>
      </c>
      <c r="I93" s="3"/>
      <c r="J93" s="2"/>
    </row>
    <row r="94" spans="2:10" x14ac:dyDescent="0.25">
      <c r="B94">
        <v>92</v>
      </c>
      <c r="C94" s="1">
        <f t="shared" si="10"/>
        <v>77966.558727960743</v>
      </c>
      <c r="D94" s="2">
        <f t="shared" si="9"/>
        <v>-771.68444371230714</v>
      </c>
      <c r="E94" s="2">
        <f>IFERROR(IPMT(Analysis!$B$23/12,B94,Analysis!$B$22*12,Analysis!$B$21),0)</f>
        <v>-239.49548964717235</v>
      </c>
      <c r="F94" s="2">
        <f>PMT(Analysis!$B$23/12,Analysis!$B$22*12,$C$2)</f>
        <v>-1011.1799333594795</v>
      </c>
      <c r="I94" s="2"/>
      <c r="J94" s="2"/>
    </row>
    <row r="95" spans="2:10" x14ac:dyDescent="0.25">
      <c r="B95">
        <v>93</v>
      </c>
      <c r="C95" s="1">
        <f t="shared" si="10"/>
        <v>77192.527077398816</v>
      </c>
      <c r="D95" s="2">
        <f t="shared" si="9"/>
        <v>-774.031650561932</v>
      </c>
      <c r="E95" s="2">
        <f>IFERROR(IPMT(Analysis!$B$23/12,B95,Analysis!$B$22*12,Analysis!$B$21),0)</f>
        <v>-237.14828279754747</v>
      </c>
      <c r="F95" s="2">
        <f>PMT(Analysis!$B$23/12,Analysis!$B$22*12,$C$2)</f>
        <v>-1011.1799333594795</v>
      </c>
      <c r="I95" s="3"/>
      <c r="J95" s="2"/>
    </row>
    <row r="96" spans="2:10" x14ac:dyDescent="0.25">
      <c r="B96">
        <v>94</v>
      </c>
      <c r="C96" s="1">
        <f t="shared" si="10"/>
        <v>76416.14108056642</v>
      </c>
      <c r="D96" s="2">
        <f t="shared" si="9"/>
        <v>-776.38599683239136</v>
      </c>
      <c r="E96" s="2">
        <f>IFERROR(IPMT(Analysis!$B$23/12,B96,Analysis!$B$22*12,Analysis!$B$21),0)</f>
        <v>-234.79393652708819</v>
      </c>
      <c r="F96" s="2">
        <f>PMT(Analysis!$B$23/12,Analysis!$B$22*12,$C$2)</f>
        <v>-1011.1799333594795</v>
      </c>
      <c r="I96" s="2"/>
      <c r="J96" s="2"/>
    </row>
    <row r="97" spans="2:10" x14ac:dyDescent="0.25">
      <c r="B97">
        <v>95</v>
      </c>
      <c r="C97" s="1">
        <f t="shared" si="10"/>
        <v>75637.393576326998</v>
      </c>
      <c r="D97" s="2">
        <f t="shared" si="9"/>
        <v>-778.74750423942317</v>
      </c>
      <c r="E97" s="2">
        <f>IFERROR(IPMT(Analysis!$B$23/12,B97,Analysis!$B$22*12,Analysis!$B$21),0)</f>
        <v>-232.43242912005636</v>
      </c>
      <c r="F97" s="2">
        <f>PMT(Analysis!$B$23/12,Analysis!$B$22*12,$C$2)</f>
        <v>-1011.1799333594795</v>
      </c>
      <c r="I97" s="3"/>
      <c r="J97" s="2"/>
    </row>
    <row r="98" spans="2:10" x14ac:dyDescent="0.25">
      <c r="B98">
        <v>96</v>
      </c>
      <c r="C98" s="1">
        <f t="shared" si="10"/>
        <v>74856.277381762178</v>
      </c>
      <c r="D98" s="2">
        <f t="shared" si="9"/>
        <v>-781.11619456481799</v>
      </c>
      <c r="E98" s="2">
        <f>IFERROR(IPMT(Analysis!$B$23/12,B98,Analysis!$B$22*12,Analysis!$B$21),0)</f>
        <v>-230.06373879466145</v>
      </c>
      <c r="F98" s="2">
        <f>PMT(Analysis!$B$23/12,Analysis!$B$22*12,$C$2)</f>
        <v>-1011.1799333594795</v>
      </c>
      <c r="I98" s="2"/>
      <c r="J98" s="2"/>
    </row>
    <row r="99" spans="2:10" x14ac:dyDescent="0.25">
      <c r="B99">
        <v>97</v>
      </c>
      <c r="C99" s="1">
        <f t="shared" si="10"/>
        <v>74072.78529210556</v>
      </c>
      <c r="D99" s="2">
        <f t="shared" si="9"/>
        <v>-783.49208965661933</v>
      </c>
      <c r="E99" s="2">
        <f>IFERROR(IPMT(Analysis!$B$23/12,B99,Analysis!$B$22*12,Analysis!$B$21),0)</f>
        <v>-227.68784370286016</v>
      </c>
      <c r="F99" s="2">
        <f>PMT(Analysis!$B$23/12,Analysis!$B$22*12,$C$2)</f>
        <v>-1011.1799333594795</v>
      </c>
      <c r="I99" s="3"/>
      <c r="J99" s="2"/>
    </row>
    <row r="100" spans="2:10" x14ac:dyDescent="0.25">
      <c r="B100">
        <v>98</v>
      </c>
      <c r="C100" s="1">
        <f t="shared" si="10"/>
        <v>73286.910080676229</v>
      </c>
      <c r="D100" s="2">
        <f t="shared" si="9"/>
        <v>-785.87521142932496</v>
      </c>
      <c r="E100" s="2">
        <f>IFERROR(IPMT(Analysis!$B$23/12,B100,Analysis!$B$22*12,Analysis!$B$21),0)</f>
        <v>-225.30472193015459</v>
      </c>
      <c r="F100" s="2">
        <f>PMT(Analysis!$B$23/12,Analysis!$B$22*12,$C$2)</f>
        <v>-1011.1799333594795</v>
      </c>
      <c r="I100" s="2"/>
      <c r="J100" s="2"/>
    </row>
    <row r="101" spans="2:10" x14ac:dyDescent="0.25">
      <c r="B101">
        <v>99</v>
      </c>
      <c r="C101" s="1">
        <f t="shared" si="10"/>
        <v>72498.644498812137</v>
      </c>
      <c r="D101" s="2">
        <f t="shared" si="9"/>
        <v>-788.26558186408909</v>
      </c>
      <c r="E101" s="2">
        <f>IFERROR(IPMT(Analysis!$B$23/12,B101,Analysis!$B$22*12,Analysis!$B$21),0)</f>
        <v>-222.91435149539041</v>
      </c>
      <c r="F101" s="2">
        <f>PMT(Analysis!$B$23/12,Analysis!$B$22*12,$C$2)</f>
        <v>-1011.1799333594795</v>
      </c>
      <c r="I101" s="3"/>
      <c r="J101" s="2"/>
    </row>
    <row r="102" spans="2:10" x14ac:dyDescent="0.25">
      <c r="B102">
        <v>100</v>
      </c>
      <c r="C102" s="1">
        <f t="shared" si="10"/>
        <v>71707.981275803206</v>
      </c>
      <c r="D102" s="2">
        <f t="shared" si="9"/>
        <v>-790.66322300892568</v>
      </c>
      <c r="E102" s="2">
        <f>IFERROR(IPMT(Analysis!$B$23/12,B102,Analysis!$B$22*12,Analysis!$B$21),0)</f>
        <v>-220.51671035055378</v>
      </c>
      <c r="F102" s="2">
        <f>PMT(Analysis!$B$23/12,Analysis!$B$22*12,$C$2)</f>
        <v>-1011.1799333594795</v>
      </c>
      <c r="I102" s="2"/>
      <c r="J102" s="2"/>
    </row>
    <row r="103" spans="2:10" x14ac:dyDescent="0.25">
      <c r="B103">
        <v>101</v>
      </c>
      <c r="C103" s="1">
        <f t="shared" si="10"/>
        <v>70914.91311882429</v>
      </c>
      <c r="D103" s="2">
        <f t="shared" si="9"/>
        <v>-793.06815697891125</v>
      </c>
      <c r="E103" s="2">
        <f>IFERROR(IPMT(Analysis!$B$23/12,B103,Analysis!$B$22*12,Analysis!$B$21),0)</f>
        <v>-218.1117763805683</v>
      </c>
      <c r="F103" s="2">
        <f>PMT(Analysis!$B$23/12,Analysis!$B$22*12,$C$2)</f>
        <v>-1011.1799333594795</v>
      </c>
      <c r="I103" s="3"/>
      <c r="J103" s="2"/>
    </row>
    <row r="104" spans="2:10" x14ac:dyDescent="0.25">
      <c r="B104">
        <v>102</v>
      </c>
      <c r="C104" s="1">
        <f t="shared" si="10"/>
        <v>70119.4327128679</v>
      </c>
      <c r="D104" s="2">
        <f t="shared" si="9"/>
        <v>-795.48040595638872</v>
      </c>
      <c r="E104" s="2">
        <f>IFERROR(IPMT(Analysis!$B$23/12,B104,Analysis!$B$22*12,Analysis!$B$21),0)</f>
        <v>-215.69952740309077</v>
      </c>
      <c r="F104" s="2">
        <f>PMT(Analysis!$B$23/12,Analysis!$B$22*12,$C$2)</f>
        <v>-1011.1799333594795</v>
      </c>
      <c r="I104" s="2"/>
      <c r="J104" s="2"/>
    </row>
    <row r="105" spans="2:10" x14ac:dyDescent="0.25">
      <c r="B105">
        <v>103</v>
      </c>
      <c r="C105" s="1">
        <f t="shared" si="10"/>
        <v>69321.532720676725</v>
      </c>
      <c r="D105" s="2">
        <f t="shared" si="9"/>
        <v>-797.89999219117271</v>
      </c>
      <c r="E105" s="2">
        <f>IFERROR(IPMT(Analysis!$B$23/12,B105,Analysis!$B$22*12,Analysis!$B$21),0)</f>
        <v>-213.27994116830678</v>
      </c>
      <c r="F105" s="2">
        <f>PMT(Analysis!$B$23/12,Analysis!$B$22*12,$C$2)</f>
        <v>-1011.1799333594795</v>
      </c>
      <c r="I105" s="3"/>
      <c r="J105" s="2"/>
    </row>
    <row r="106" spans="2:10" x14ac:dyDescent="0.25">
      <c r="B106">
        <v>104</v>
      </c>
      <c r="C106" s="1">
        <f t="shared" si="10"/>
        <v>68521.20578267597</v>
      </c>
      <c r="D106" s="2">
        <f t="shared" si="9"/>
        <v>-800.32693800075424</v>
      </c>
      <c r="E106" s="2">
        <f>IFERROR(IPMT(Analysis!$B$23/12,B106,Analysis!$B$22*12,Analysis!$B$21),0)</f>
        <v>-210.85299535872528</v>
      </c>
      <c r="F106" s="2">
        <f>PMT(Analysis!$B$23/12,Analysis!$B$22*12,$C$2)</f>
        <v>-1011.1799333594795</v>
      </c>
      <c r="I106" s="2"/>
      <c r="J106" s="2"/>
    </row>
    <row r="107" spans="2:10" x14ac:dyDescent="0.25">
      <c r="B107">
        <v>105</v>
      </c>
      <c r="C107" s="1">
        <f t="shared" si="10"/>
        <v>67718.444516905467</v>
      </c>
      <c r="D107" s="2">
        <f t="shared" si="9"/>
        <v>-802.7612657705065</v>
      </c>
      <c r="E107" s="2">
        <f>IFERROR(IPMT(Analysis!$B$23/12,B107,Analysis!$B$22*12,Analysis!$B$21),0)</f>
        <v>-208.41866758897299</v>
      </c>
      <c r="F107" s="2">
        <f>PMT(Analysis!$B$23/12,Analysis!$B$22*12,$C$2)</f>
        <v>-1011.1799333594795</v>
      </c>
      <c r="I107" s="3"/>
      <c r="J107" s="2"/>
    </row>
    <row r="108" spans="2:10" x14ac:dyDescent="0.25">
      <c r="B108">
        <v>106</v>
      </c>
      <c r="C108" s="1">
        <f t="shared" si="10"/>
        <v>66913.241518951574</v>
      </c>
      <c r="D108" s="2">
        <f t="shared" si="9"/>
        <v>-805.20299795389178</v>
      </c>
      <c r="E108" s="2">
        <f>IFERROR(IPMT(Analysis!$B$23/12,B108,Analysis!$B$22*12,Analysis!$B$21),0)</f>
        <v>-205.97693540558771</v>
      </c>
      <c r="F108" s="2">
        <f>PMT(Analysis!$B$23/12,Analysis!$B$22*12,$C$2)</f>
        <v>-1011.1799333594795</v>
      </c>
      <c r="I108" s="2"/>
      <c r="J108" s="2"/>
    </row>
    <row r="109" spans="2:10" x14ac:dyDescent="0.25">
      <c r="B109">
        <v>107</v>
      </c>
      <c r="C109" s="1">
        <f t="shared" si="10"/>
        <v>66105.589361878912</v>
      </c>
      <c r="D109" s="2">
        <f t="shared" si="9"/>
        <v>-807.65215707266816</v>
      </c>
      <c r="E109" s="2">
        <f>IFERROR(IPMT(Analysis!$B$23/12,B109,Analysis!$B$22*12,Analysis!$B$21),0)</f>
        <v>-203.5277762868113</v>
      </c>
      <c r="F109" s="2">
        <f>PMT(Analysis!$B$23/12,Analysis!$B$22*12,$C$2)</f>
        <v>-1011.1799333594795</v>
      </c>
      <c r="I109" s="3"/>
      <c r="J109" s="2"/>
    </row>
    <row r="110" spans="2:10" x14ac:dyDescent="0.25">
      <c r="B110">
        <v>108</v>
      </c>
      <c r="C110" s="1">
        <f t="shared" si="10"/>
        <v>65295.480596161811</v>
      </c>
      <c r="D110" s="2">
        <f t="shared" si="9"/>
        <v>-810.10876571709764</v>
      </c>
      <c r="E110" s="2">
        <f>IFERROR(IPMT(Analysis!$B$23/12,B110,Analysis!$B$22*12,Analysis!$B$21),0)</f>
        <v>-201.07116764238191</v>
      </c>
      <c r="F110" s="2">
        <f>PMT(Analysis!$B$23/12,Analysis!$B$22*12,$C$2)</f>
        <v>-1011.1799333594795</v>
      </c>
      <c r="I110" s="2"/>
      <c r="J110" s="2"/>
    </row>
    <row r="111" spans="2:10" x14ac:dyDescent="0.25">
      <c r="B111">
        <v>109</v>
      </c>
      <c r="C111" s="1">
        <f t="shared" si="10"/>
        <v>64482.907749615661</v>
      </c>
      <c r="D111" s="2">
        <f t="shared" si="9"/>
        <v>-812.57284654615376</v>
      </c>
      <c r="E111" s="2">
        <f>IFERROR(IPMT(Analysis!$B$23/12,B111,Analysis!$B$22*12,Analysis!$B$21),0)</f>
        <v>-198.60708681332576</v>
      </c>
      <c r="F111" s="2">
        <f>PMT(Analysis!$B$23/12,Analysis!$B$22*12,$C$2)</f>
        <v>-1011.1799333594795</v>
      </c>
      <c r="I111" s="3"/>
      <c r="J111" s="2"/>
    </row>
    <row r="112" spans="2:10" x14ac:dyDescent="0.25">
      <c r="B112">
        <v>110</v>
      </c>
      <c r="C112" s="1">
        <f t="shared" si="10"/>
        <v>63667.863327327927</v>
      </c>
      <c r="D112" s="2">
        <f t="shared" si="9"/>
        <v>-815.04442228773166</v>
      </c>
      <c r="E112" s="2">
        <f>IFERROR(IPMT(Analysis!$B$23/12,B112,Analysis!$B$22*12,Analysis!$B$21),0)</f>
        <v>-196.13551107174783</v>
      </c>
      <c r="F112" s="2">
        <f>PMT(Analysis!$B$23/12,Analysis!$B$22*12,$C$2)</f>
        <v>-1011.1799333594795</v>
      </c>
      <c r="I112" s="2"/>
      <c r="J112" s="2"/>
    </row>
    <row r="113" spans="2:10" x14ac:dyDescent="0.25">
      <c r="B113">
        <v>111</v>
      </c>
      <c r="C113" s="1">
        <f t="shared" si="10"/>
        <v>62850.339811589067</v>
      </c>
      <c r="D113" s="2">
        <f t="shared" si="9"/>
        <v>-817.52351573885687</v>
      </c>
      <c r="E113" s="2">
        <f>IFERROR(IPMT(Analysis!$B$23/12,B113,Analysis!$B$22*12,Analysis!$B$21),0)</f>
        <v>-193.65641762062265</v>
      </c>
      <c r="F113" s="2">
        <f>PMT(Analysis!$B$23/12,Analysis!$B$22*12,$C$2)</f>
        <v>-1011.1799333594795</v>
      </c>
      <c r="I113" s="3"/>
      <c r="J113" s="2"/>
    </row>
    <row r="114" spans="2:10" x14ac:dyDescent="0.25">
      <c r="B114">
        <v>112</v>
      </c>
      <c r="C114" s="1">
        <f t="shared" si="10"/>
        <v>62030.329661823169</v>
      </c>
      <c r="D114" s="2">
        <f t="shared" si="9"/>
        <v>-820.0101497658959</v>
      </c>
      <c r="E114" s="2">
        <f>IFERROR(IPMT(Analysis!$B$23/12,B114,Analysis!$B$22*12,Analysis!$B$21),0)</f>
        <v>-191.16978359358365</v>
      </c>
      <c r="F114" s="2">
        <f>PMT(Analysis!$B$23/12,Analysis!$B$22*12,$C$2)</f>
        <v>-1011.1799333594795</v>
      </c>
      <c r="I114" s="2"/>
      <c r="J114" s="2"/>
    </row>
    <row r="115" spans="2:10" x14ac:dyDescent="0.25">
      <c r="B115">
        <v>113</v>
      </c>
      <c r="C115" s="1">
        <f t="shared" si="10"/>
        <v>61207.825314518399</v>
      </c>
      <c r="D115" s="2">
        <f t="shared" si="9"/>
        <v>-822.50434730476718</v>
      </c>
      <c r="E115" s="2">
        <f>IFERROR(IPMT(Analysis!$B$23/12,B115,Analysis!$B$22*12,Analysis!$B$21),0)</f>
        <v>-188.67558605471237</v>
      </c>
      <c r="F115" s="2">
        <f>PMT(Analysis!$B$23/12,Analysis!$B$22*12,$C$2)</f>
        <v>-1011.1799333594795</v>
      </c>
      <c r="I115" s="3"/>
      <c r="J115" s="2"/>
    </row>
    <row r="116" spans="2:10" x14ac:dyDescent="0.25">
      <c r="B116">
        <v>114</v>
      </c>
      <c r="C116" s="1">
        <f t="shared" si="10"/>
        <v>60382.819183157248</v>
      </c>
      <c r="D116" s="2">
        <f t="shared" si="9"/>
        <v>-825.00613136115248</v>
      </c>
      <c r="E116" s="2">
        <f>IFERROR(IPMT(Analysis!$B$23/12,B116,Analysis!$B$22*12,Analysis!$B$21),0)</f>
        <v>-186.17380199832706</v>
      </c>
      <c r="F116" s="2">
        <f>PMT(Analysis!$B$23/12,Analysis!$B$22*12,$C$2)</f>
        <v>-1011.1799333594795</v>
      </c>
      <c r="I116" s="2"/>
      <c r="J116" s="2"/>
    </row>
    <row r="117" spans="2:10" x14ac:dyDescent="0.25">
      <c r="B117">
        <v>115</v>
      </c>
      <c r="C117" s="1">
        <f t="shared" si="10"/>
        <v>59555.303658146535</v>
      </c>
      <c r="D117" s="2">
        <f t="shared" si="9"/>
        <v>-827.51552501070933</v>
      </c>
      <c r="E117" s="2">
        <f>IFERROR(IPMT(Analysis!$B$23/12,B117,Analysis!$B$22*12,Analysis!$B$21),0)</f>
        <v>-183.66440834877022</v>
      </c>
      <c r="F117" s="2">
        <f>PMT(Analysis!$B$23/12,Analysis!$B$22*12,$C$2)</f>
        <v>-1011.1799333594795</v>
      </c>
      <c r="I117" s="3"/>
      <c r="J117" s="2"/>
    </row>
    <row r="118" spans="2:10" x14ac:dyDescent="0.25">
      <c r="B118">
        <v>116</v>
      </c>
      <c r="C118" s="1">
        <f t="shared" si="10"/>
        <v>58725.271106747248</v>
      </c>
      <c r="D118" s="2">
        <f t="shared" si="9"/>
        <v>-830.03255139928353</v>
      </c>
      <c r="E118" s="2">
        <f>IFERROR(IPMT(Analysis!$B$23/12,B118,Analysis!$B$22*12,Analysis!$B$21),0)</f>
        <v>-181.14738196019596</v>
      </c>
      <c r="F118" s="2">
        <f>PMT(Analysis!$B$23/12,Analysis!$B$22*12,$C$2)</f>
        <v>-1011.1799333594795</v>
      </c>
      <c r="I118" s="2"/>
      <c r="J118" s="2"/>
    </row>
    <row r="119" spans="2:10" x14ac:dyDescent="0.25">
      <c r="B119">
        <v>117</v>
      </c>
      <c r="C119" s="1">
        <f t="shared" si="10"/>
        <v>57892.713873004126</v>
      </c>
      <c r="D119" s="2">
        <f t="shared" si="9"/>
        <v>-832.55723374312299</v>
      </c>
      <c r="E119" s="2">
        <f>IFERROR(IPMT(Analysis!$B$23/12,B119,Analysis!$B$22*12,Analysis!$B$21),0)</f>
        <v>-178.6226996163565</v>
      </c>
      <c r="F119" s="2">
        <f>PMT(Analysis!$B$23/12,Analysis!$B$22*12,$C$2)</f>
        <v>-1011.1799333594795</v>
      </c>
      <c r="I119" s="3"/>
      <c r="J119" s="2"/>
    </row>
    <row r="120" spans="2:10" x14ac:dyDescent="0.25">
      <c r="B120">
        <v>118</v>
      </c>
      <c r="C120" s="1">
        <f t="shared" si="10"/>
        <v>57057.624277675037</v>
      </c>
      <c r="D120" s="2">
        <f t="shared" si="9"/>
        <v>-835.08959532909171</v>
      </c>
      <c r="E120" s="2">
        <f>IFERROR(IPMT(Analysis!$B$23/12,B120,Analysis!$B$22*12,Analysis!$B$21),0)</f>
        <v>-176.09033803038784</v>
      </c>
      <c r="F120" s="2">
        <f>PMT(Analysis!$B$23/12,Analysis!$B$22*12,$C$2)</f>
        <v>-1011.1799333594795</v>
      </c>
      <c r="I120" s="2"/>
      <c r="J120" s="2"/>
    </row>
    <row r="121" spans="2:10" x14ac:dyDescent="0.25">
      <c r="B121">
        <v>119</v>
      </c>
      <c r="C121" s="1">
        <f t="shared" si="10"/>
        <v>56219.994618160155</v>
      </c>
      <c r="D121" s="2">
        <f t="shared" si="9"/>
        <v>-837.62965951488434</v>
      </c>
      <c r="E121" s="2">
        <f>IFERROR(IPMT(Analysis!$B$23/12,B121,Analysis!$B$22*12,Analysis!$B$21),0)</f>
        <v>-173.55027384459518</v>
      </c>
      <c r="F121" s="2">
        <f>PMT(Analysis!$B$23/12,Analysis!$B$22*12,$C$2)</f>
        <v>-1011.1799333594795</v>
      </c>
      <c r="I121" s="3"/>
      <c r="J121" s="2"/>
    </row>
    <row r="122" spans="2:10" x14ac:dyDescent="0.25">
      <c r="B122">
        <v>120</v>
      </c>
      <c r="C122" s="1">
        <f t="shared" si="10"/>
        <v>55379.817168430913</v>
      </c>
      <c r="D122" s="2">
        <f t="shared" si="9"/>
        <v>-840.17744972924208</v>
      </c>
      <c r="E122" s="2">
        <f>IFERROR(IPMT(Analysis!$B$23/12,B122,Analysis!$B$22*12,Analysis!$B$21),0)</f>
        <v>-171.00248363023741</v>
      </c>
      <c r="F122" s="2">
        <f>PMT(Analysis!$B$23/12,Analysis!$B$22*12,$C$2)</f>
        <v>-1011.1799333594795</v>
      </c>
      <c r="I122" s="2"/>
      <c r="J122" s="2"/>
    </row>
    <row r="123" spans="2:10" x14ac:dyDescent="0.25">
      <c r="B123">
        <v>121</v>
      </c>
      <c r="C123" s="1">
        <f t="shared" si="10"/>
        <v>54537.084178958743</v>
      </c>
      <c r="D123" s="2">
        <f t="shared" si="9"/>
        <v>-842.73298947216858</v>
      </c>
      <c r="E123" s="2">
        <f>IFERROR(IPMT(Analysis!$B$23/12,B123,Analysis!$B$22*12,Analysis!$B$21),0)</f>
        <v>-168.44694388731094</v>
      </c>
      <c r="F123" s="2">
        <f>PMT(Analysis!$B$23/12,Analysis!$B$22*12,$C$2)</f>
        <v>-1011.1799333594795</v>
      </c>
      <c r="I123" s="3"/>
      <c r="J123" s="2"/>
    </row>
    <row r="124" spans="2:10" x14ac:dyDescent="0.25">
      <c r="B124">
        <v>122</v>
      </c>
      <c r="C124" s="1">
        <f t="shared" si="10"/>
        <v>53691.787876643597</v>
      </c>
      <c r="D124" s="2">
        <f t="shared" si="9"/>
        <v>-845.29630231514636</v>
      </c>
      <c r="E124" s="2">
        <f>IFERROR(IPMT(Analysis!$B$23/12,B124,Analysis!$B$22*12,Analysis!$B$21),0)</f>
        <v>-165.88363104433313</v>
      </c>
      <c r="F124" s="2">
        <f>PMT(Analysis!$B$23/12,Analysis!$B$22*12,$C$2)</f>
        <v>-1011.1799333594795</v>
      </c>
      <c r="I124" s="2"/>
      <c r="J124" s="2"/>
    </row>
    <row r="125" spans="2:10" x14ac:dyDescent="0.25">
      <c r="B125">
        <v>123</v>
      </c>
      <c r="C125" s="1">
        <f t="shared" si="10"/>
        <v>52843.920464742245</v>
      </c>
      <c r="D125" s="2">
        <f t="shared" si="9"/>
        <v>-847.8674119013549</v>
      </c>
      <c r="E125" s="2">
        <f>IFERROR(IPMT(Analysis!$B$23/12,B125,Analysis!$B$22*12,Analysis!$B$21),0)</f>
        <v>-163.31252145812456</v>
      </c>
      <c r="F125" s="2">
        <f>PMT(Analysis!$B$23/12,Analysis!$B$22*12,$C$2)</f>
        <v>-1011.1799333594795</v>
      </c>
      <c r="I125" s="3"/>
      <c r="J125" s="2"/>
    </row>
    <row r="126" spans="2:10" x14ac:dyDescent="0.25">
      <c r="B126">
        <v>124</v>
      </c>
      <c r="C126" s="1">
        <f t="shared" si="10"/>
        <v>51993.474122796353</v>
      </c>
      <c r="D126" s="2">
        <f t="shared" si="9"/>
        <v>-850.44634194588821</v>
      </c>
      <c r="E126" s="2">
        <f>IFERROR(IPMT(Analysis!$B$23/12,B126,Analysis!$B$22*12,Analysis!$B$21),0)</f>
        <v>-160.73359141359126</v>
      </c>
      <c r="F126" s="2">
        <f>PMT(Analysis!$B$23/12,Analysis!$B$22*12,$C$2)</f>
        <v>-1011.1799333594795</v>
      </c>
      <c r="I126" s="2"/>
      <c r="J126" s="2"/>
    </row>
    <row r="127" spans="2:10" x14ac:dyDescent="0.25">
      <c r="B127">
        <v>125</v>
      </c>
      <c r="C127" s="1">
        <f t="shared" si="10"/>
        <v>51140.441006560381</v>
      </c>
      <c r="D127" s="2">
        <f t="shared" si="9"/>
        <v>-853.03311623597369</v>
      </c>
      <c r="E127" s="2">
        <f>IFERROR(IPMT(Analysis!$B$23/12,B127,Analysis!$B$22*12,Analysis!$B$21),0)</f>
        <v>-158.14681712350583</v>
      </c>
      <c r="F127" s="2">
        <f>PMT(Analysis!$B$23/12,Analysis!$B$22*12,$C$2)</f>
        <v>-1011.1799333594795</v>
      </c>
      <c r="I127" s="3"/>
      <c r="J127" s="2"/>
    </row>
    <row r="128" spans="2:10" x14ac:dyDescent="0.25">
      <c r="B128">
        <v>126</v>
      </c>
      <c r="C128" s="1">
        <f t="shared" si="10"/>
        <v>50284.813247929189</v>
      </c>
      <c r="D128" s="2">
        <f t="shared" si="9"/>
        <v>-855.62775863119145</v>
      </c>
      <c r="E128" s="2">
        <f>IFERROR(IPMT(Analysis!$B$23/12,B128,Analysis!$B$22*12,Analysis!$B$21),0)</f>
        <v>-155.55217472828807</v>
      </c>
      <c r="F128" s="2">
        <f>PMT(Analysis!$B$23/12,Analysis!$B$22*12,$C$2)</f>
        <v>-1011.1799333594795</v>
      </c>
      <c r="I128" s="2"/>
      <c r="J128" s="2"/>
    </row>
    <row r="129" spans="2:6" x14ac:dyDescent="0.25">
      <c r="B129">
        <v>127</v>
      </c>
      <c r="C129" s="1">
        <f t="shared" si="10"/>
        <v>49426.582954865495</v>
      </c>
      <c r="D129" s="2">
        <f t="shared" si="9"/>
        <v>-858.2302930636946</v>
      </c>
      <c r="E129" s="2">
        <f>IFERROR(IPMT(Analysis!$B$23/12,B129,Analysis!$B$22*12,Analysis!$B$21),0)</f>
        <v>-152.94964029578486</v>
      </c>
      <c r="F129" s="2">
        <f>PMT(Analysis!$B$23/12,Analysis!$B$22*12,$C$2)</f>
        <v>-1011.1799333594795</v>
      </c>
    </row>
    <row r="130" spans="2:6" x14ac:dyDescent="0.25">
      <c r="B130">
        <v>128</v>
      </c>
      <c r="C130" s="1">
        <f t="shared" si="10"/>
        <v>48565.742211327066</v>
      </c>
      <c r="D130" s="2">
        <f t="shared" si="9"/>
        <v>-860.84074353842993</v>
      </c>
      <c r="E130" s="2">
        <f>IFERROR(IPMT(Analysis!$B$23/12,B130,Analysis!$B$22*12,Analysis!$B$21),0)</f>
        <v>-150.3391898210495</v>
      </c>
      <c r="F130" s="2">
        <f>PMT(Analysis!$B$23/12,Analysis!$B$22*12,$C$2)</f>
        <v>-1011.1799333594795</v>
      </c>
    </row>
    <row r="131" spans="2:6" x14ac:dyDescent="0.25">
      <c r="B131">
        <v>129</v>
      </c>
      <c r="C131" s="1">
        <f t="shared" si="10"/>
        <v>47702.283077193708</v>
      </c>
      <c r="D131" s="2">
        <f t="shared" si="9"/>
        <v>-863.45913413335938</v>
      </c>
      <c r="E131" s="2">
        <f>IFERROR(IPMT(Analysis!$B$23/12,B131,Analysis!$B$22*12,Analysis!$B$21),0)</f>
        <v>-147.72079922612008</v>
      </c>
      <c r="F131" s="2">
        <f>PMT(Analysis!$B$23/12,Analysis!$B$22*12,$C$2)</f>
        <v>-1011.1799333594795</v>
      </c>
    </row>
    <row r="132" spans="2:6" x14ac:dyDescent="0.25">
      <c r="B132">
        <v>130</v>
      </c>
      <c r="C132" s="1">
        <f t="shared" si="10"/>
        <v>46836.197588194023</v>
      </c>
      <c r="D132" s="2">
        <f t="shared" si="9"/>
        <v>-866.08548899968173</v>
      </c>
      <c r="E132" s="2">
        <f>IFERROR(IPMT(Analysis!$B$23/12,B132,Analysis!$B$22*12,Analysis!$B$21),0)</f>
        <v>-145.09444435979779</v>
      </c>
      <c r="F132" s="2">
        <f>PMT(Analysis!$B$23/12,Analysis!$B$22*12,$C$2)</f>
        <v>-1011.1799333594795</v>
      </c>
    </row>
    <row r="133" spans="2:6" x14ac:dyDescent="0.25">
      <c r="B133">
        <v>131</v>
      </c>
      <c r="C133" s="1">
        <f t="shared" si="10"/>
        <v>45967.477755831969</v>
      </c>
      <c r="D133" s="2">
        <f t="shared" si="9"/>
        <v>-868.71983236205574</v>
      </c>
      <c r="E133" s="2">
        <f>IFERROR(IPMT(Analysis!$B$23/12,B133,Analysis!$B$22*12,Analysis!$B$21),0)</f>
        <v>-142.46010099742375</v>
      </c>
      <c r="F133" s="2">
        <f>PMT(Analysis!$B$23/12,Analysis!$B$22*12,$C$2)</f>
        <v>-1011.1799333594795</v>
      </c>
    </row>
    <row r="134" spans="2:6" x14ac:dyDescent="0.25">
      <c r="B134">
        <v>132</v>
      </c>
      <c r="C134" s="1">
        <f t="shared" si="10"/>
        <v>45096.115567313143</v>
      </c>
      <c r="D134" s="2">
        <f t="shared" si="9"/>
        <v>-871.3621885188237</v>
      </c>
      <c r="E134" s="2">
        <f>IFERROR(IPMT(Analysis!$B$23/12,B134,Analysis!$B$22*12,Analysis!$B$21),0)</f>
        <v>-139.81774484065582</v>
      </c>
      <c r="F134" s="2">
        <f>PMT(Analysis!$B$23/12,Analysis!$B$22*12,$C$2)</f>
        <v>-1011.1799333594795</v>
      </c>
    </row>
    <row r="135" spans="2:6" x14ac:dyDescent="0.25">
      <c r="B135">
        <v>133</v>
      </c>
      <c r="C135" s="1">
        <f t="shared" si="10"/>
        <v>44222.102985470905</v>
      </c>
      <c r="D135" s="2">
        <f t="shared" si="9"/>
        <v>-874.01258184223502</v>
      </c>
      <c r="E135" s="2">
        <f>IFERROR(IPMT(Analysis!$B$23/12,B135,Analysis!$B$22*12,Analysis!$B$21),0)</f>
        <v>-137.16735151724441</v>
      </c>
      <c r="F135" s="2">
        <f>PMT(Analysis!$B$23/12,Analysis!$B$22*12,$C$2)</f>
        <v>-1011.1799333594795</v>
      </c>
    </row>
    <row r="136" spans="2:6" x14ac:dyDescent="0.25">
      <c r="B136">
        <v>134</v>
      </c>
      <c r="C136" s="1">
        <f t="shared" si="10"/>
        <v>43345.431948692232</v>
      </c>
      <c r="D136" s="2">
        <f t="shared" si="9"/>
        <v>-876.67103677867192</v>
      </c>
      <c r="E136" s="2">
        <f>IFERROR(IPMT(Analysis!$B$23/12,B136,Analysis!$B$22*12,Analysis!$B$21),0)</f>
        <v>-134.5088965808076</v>
      </c>
      <c r="F136" s="2">
        <f>PMT(Analysis!$B$23/12,Analysis!$B$22*12,$C$2)</f>
        <v>-1011.1799333594795</v>
      </c>
    </row>
    <row r="137" spans="2:6" x14ac:dyDescent="0.25">
      <c r="B137">
        <v>135</v>
      </c>
      <c r="C137" s="1">
        <f t="shared" si="10"/>
        <v>42466.094370843355</v>
      </c>
      <c r="D137" s="2">
        <f t="shared" si="9"/>
        <v>-879.33757784887371</v>
      </c>
      <c r="E137" s="2">
        <f>IFERROR(IPMT(Analysis!$B$23/12,B137,Analysis!$B$22*12,Analysis!$B$21),0)</f>
        <v>-131.84235551060584</v>
      </c>
      <c r="F137" s="2">
        <f>PMT(Analysis!$B$23/12,Analysis!$B$22*12,$C$2)</f>
        <v>-1011.1799333594795</v>
      </c>
    </row>
    <row r="138" spans="2:6" x14ac:dyDescent="0.25">
      <c r="B138">
        <v>136</v>
      </c>
      <c r="C138" s="1">
        <f t="shared" si="10"/>
        <v>41584.082141195191</v>
      </c>
      <c r="D138" s="2">
        <f t="shared" ref="D138:D180" si="11">IFERROR(IF(C137&lt;0.01,0,F138-E138),0)</f>
        <v>-882.01222964816407</v>
      </c>
      <c r="E138" s="2">
        <f>IFERROR(IPMT(Analysis!$B$23/12,B138,Analysis!$B$22*12,Analysis!$B$21),0)</f>
        <v>-129.16770371131548</v>
      </c>
      <c r="F138" s="2">
        <f>PMT(Analysis!$B$23/12,Analysis!$B$22*12,$C$2)</f>
        <v>-1011.1799333594795</v>
      </c>
    </row>
    <row r="139" spans="2:6" x14ac:dyDescent="0.25">
      <c r="B139">
        <v>137</v>
      </c>
      <c r="C139" s="1">
        <f t="shared" si="10"/>
        <v>40699.387124348512</v>
      </c>
      <c r="D139" s="2">
        <f t="shared" si="11"/>
        <v>-884.69501684667716</v>
      </c>
      <c r="E139" s="2">
        <f>IFERROR(IPMT(Analysis!$B$23/12,B139,Analysis!$B$22*12,Analysis!$B$21),0)</f>
        <v>-126.48491651280234</v>
      </c>
      <c r="F139" s="2">
        <f>PMT(Analysis!$B$23/12,Analysis!$B$22*12,$C$2)</f>
        <v>-1011.1799333594795</v>
      </c>
    </row>
    <row r="140" spans="2:6" x14ac:dyDescent="0.25">
      <c r="B140">
        <v>138</v>
      </c>
      <c r="C140" s="1">
        <f t="shared" si="10"/>
        <v>39812.001160158929</v>
      </c>
      <c r="D140" s="2">
        <f t="shared" si="11"/>
        <v>-887.38596418958582</v>
      </c>
      <c r="E140" s="2">
        <f>IFERROR(IPMT(Analysis!$B$23/12,B140,Analysis!$B$22*12,Analysis!$B$21),0)</f>
        <v>-123.79396916989369</v>
      </c>
      <c r="F140" s="2">
        <f>PMT(Analysis!$B$23/12,Analysis!$B$22*12,$C$2)</f>
        <v>-1011.1799333594795</v>
      </c>
    </row>
    <row r="141" spans="2:6" x14ac:dyDescent="0.25">
      <c r="B141">
        <v>139</v>
      </c>
      <c r="C141" s="1">
        <f t="shared" si="10"/>
        <v>38921.9160636616</v>
      </c>
      <c r="D141" s="2">
        <f t="shared" si="11"/>
        <v>-890.08509649732912</v>
      </c>
      <c r="E141" s="2">
        <f>IFERROR(IPMT(Analysis!$B$23/12,B141,Analysis!$B$22*12,Analysis!$B$21),0)</f>
        <v>-121.09483686215037</v>
      </c>
      <c r="F141" s="2">
        <f>PMT(Analysis!$B$23/12,Analysis!$B$22*12,$C$2)</f>
        <v>-1011.1799333594795</v>
      </c>
    </row>
    <row r="142" spans="2:6" x14ac:dyDescent="0.25">
      <c r="B142">
        <v>140</v>
      </c>
      <c r="C142" s="1">
        <f t="shared" si="10"/>
        <v>38029.123624995758</v>
      </c>
      <c r="D142" s="2">
        <f t="shared" si="11"/>
        <v>-892.79243866584181</v>
      </c>
      <c r="E142" s="2">
        <f>IFERROR(IPMT(Analysis!$B$23/12,B142,Analysis!$B$22*12,Analysis!$B$21),0)</f>
        <v>-118.38749469363766</v>
      </c>
      <c r="F142" s="2">
        <f>PMT(Analysis!$B$23/12,Analysis!$B$22*12,$C$2)</f>
        <v>-1011.1799333594795</v>
      </c>
    </row>
    <row r="143" spans="2:6" x14ac:dyDescent="0.25">
      <c r="B143">
        <v>141</v>
      </c>
      <c r="C143" s="1">
        <f t="shared" si="10"/>
        <v>37133.615609328976</v>
      </c>
      <c r="D143" s="2">
        <f t="shared" si="11"/>
        <v>-895.50801566678376</v>
      </c>
      <c r="E143" s="2">
        <f>IFERROR(IPMT(Analysis!$B$23/12,B143,Analysis!$B$22*12,Analysis!$B$21),0)</f>
        <v>-115.67191769269573</v>
      </c>
      <c r="F143" s="2">
        <f>PMT(Analysis!$B$23/12,Analysis!$B$22*12,$C$2)</f>
        <v>-1011.1799333594795</v>
      </c>
    </row>
    <row r="144" spans="2:6" x14ac:dyDescent="0.25">
      <c r="B144">
        <v>142</v>
      </c>
      <c r="C144" s="1">
        <f t="shared" si="10"/>
        <v>36235.383756781208</v>
      </c>
      <c r="D144" s="2">
        <f t="shared" si="11"/>
        <v>-898.23185254777025</v>
      </c>
      <c r="E144" s="2">
        <f>IFERROR(IPMT(Analysis!$B$23/12,B144,Analysis!$B$22*12,Analysis!$B$21),0)</f>
        <v>-112.94808081170925</v>
      </c>
      <c r="F144" s="2">
        <f>PMT(Analysis!$B$23/12,Analysis!$B$22*12,$C$2)</f>
        <v>-1011.1799333594795</v>
      </c>
    </row>
    <row r="145" spans="2:6" x14ac:dyDescent="0.25">
      <c r="B145">
        <v>143</v>
      </c>
      <c r="C145" s="1">
        <f t="shared" si="10"/>
        <v>35334.419782348603</v>
      </c>
      <c r="D145" s="2">
        <f t="shared" si="11"/>
        <v>-900.96397443260298</v>
      </c>
      <c r="E145" s="2">
        <f>IFERROR(IPMT(Analysis!$B$23/12,B145,Analysis!$B$22*12,Analysis!$B$21),0)</f>
        <v>-110.21595892687645</v>
      </c>
      <c r="F145" s="2">
        <f>PMT(Analysis!$B$23/12,Analysis!$B$22*12,$C$2)</f>
        <v>-1011.1799333594795</v>
      </c>
    </row>
    <row r="146" spans="2:6" x14ac:dyDescent="0.25">
      <c r="B146">
        <v>144</v>
      </c>
      <c r="C146" s="1">
        <f t="shared" si="10"/>
        <v>34430.715375827102</v>
      </c>
      <c r="D146" s="2">
        <f t="shared" si="11"/>
        <v>-903.70440652150216</v>
      </c>
      <c r="E146" s="2">
        <f>IFERROR(IPMT(Analysis!$B$23/12,B146,Analysis!$B$22*12,Analysis!$B$21),0)</f>
        <v>-107.4755268379773</v>
      </c>
      <c r="F146" s="2">
        <f>PMT(Analysis!$B$23/12,Analysis!$B$22*12,$C$2)</f>
        <v>-1011.1799333594795</v>
      </c>
    </row>
    <row r="147" spans="2:6" x14ac:dyDescent="0.25">
      <c r="B147">
        <v>145</v>
      </c>
      <c r="C147" s="1">
        <f t="shared" si="10"/>
        <v>33524.262201735764</v>
      </c>
      <c r="D147" s="2">
        <f t="shared" si="11"/>
        <v>-906.45317409133838</v>
      </c>
      <c r="E147" s="2">
        <f>IFERROR(IPMT(Analysis!$B$23/12,B147,Analysis!$B$22*12,Analysis!$B$21),0)</f>
        <v>-104.72675926814107</v>
      </c>
      <c r="F147" s="2">
        <f>PMT(Analysis!$B$23/12,Analysis!$B$22*12,$C$2)</f>
        <v>-1011.1799333594795</v>
      </c>
    </row>
    <row r="148" spans="2:6" x14ac:dyDescent="0.25">
      <c r="B148">
        <v>146</v>
      </c>
      <c r="C148" s="1">
        <f t="shared" si="10"/>
        <v>32615.051899239897</v>
      </c>
      <c r="D148" s="2">
        <f t="shared" si="11"/>
        <v>-909.21030249586624</v>
      </c>
      <c r="E148" s="2">
        <f>IFERROR(IPMT(Analysis!$B$23/12,B148,Analysis!$B$22*12,Analysis!$B$21),0)</f>
        <v>-101.96963086361323</v>
      </c>
      <c r="F148" s="2">
        <f>PMT(Analysis!$B$23/12,Analysis!$B$22*12,$C$2)</f>
        <v>-1011.1799333594795</v>
      </c>
    </row>
    <row r="149" spans="2:6" x14ac:dyDescent="0.25">
      <c r="B149">
        <v>147</v>
      </c>
      <c r="C149" s="1">
        <f t="shared" si="10"/>
        <v>31703.076082073938</v>
      </c>
      <c r="D149" s="2">
        <f t="shared" si="11"/>
        <v>-911.97581716595778</v>
      </c>
      <c r="E149" s="2">
        <f>IFERROR(IPMT(Analysis!$B$23/12,B149,Analysis!$B$22*12,Analysis!$B$21),0)</f>
        <v>-99.204116193521656</v>
      </c>
      <c r="F149" s="2">
        <f>PMT(Analysis!$B$23/12,Analysis!$B$22*12,$C$2)</f>
        <v>-1011.1799333594795</v>
      </c>
    </row>
    <row r="150" spans="2:6" x14ac:dyDescent="0.25">
      <c r="B150">
        <v>148</v>
      </c>
      <c r="C150" s="1">
        <f t="shared" si="10"/>
        <v>30788.3263384641</v>
      </c>
      <c r="D150" s="2">
        <f t="shared" si="11"/>
        <v>-914.74974360983765</v>
      </c>
      <c r="E150" s="2">
        <f>IFERROR(IPMT(Analysis!$B$23/12,B150,Analysis!$B$22*12,Analysis!$B$21),0)</f>
        <v>-96.430189749641826</v>
      </c>
      <c r="F150" s="2">
        <f>PMT(Analysis!$B$23/12,Analysis!$B$22*12,$C$2)</f>
        <v>-1011.1799333594795</v>
      </c>
    </row>
    <row r="151" spans="2:6" x14ac:dyDescent="0.25">
      <c r="B151">
        <v>149</v>
      </c>
      <c r="C151" s="1">
        <f t="shared" si="10"/>
        <v>29870.794231050782</v>
      </c>
      <c r="D151" s="2">
        <f t="shared" si="11"/>
        <v>-917.53210741331759</v>
      </c>
      <c r="E151" s="2">
        <f>IFERROR(IPMT(Analysis!$B$23/12,B151,Analysis!$B$22*12,Analysis!$B$21),0)</f>
        <v>-93.64782594616193</v>
      </c>
      <c r="F151" s="2">
        <f>PMT(Analysis!$B$23/12,Analysis!$B$22*12,$C$2)</f>
        <v>-1011.1799333594795</v>
      </c>
    </row>
    <row r="152" spans="2:6" x14ac:dyDescent="0.25">
      <c r="B152">
        <v>150</v>
      </c>
      <c r="C152" s="1">
        <f t="shared" si="10"/>
        <v>28950.471296810749</v>
      </c>
      <c r="D152" s="2">
        <f t="shared" si="11"/>
        <v>-920.32293424003308</v>
      </c>
      <c r="E152" s="2">
        <f>IFERROR(IPMT(Analysis!$B$23/12,B152,Analysis!$B$22*12,Analysis!$B$21),0)</f>
        <v>-90.856999119446428</v>
      </c>
      <c r="F152" s="2">
        <f>PMT(Analysis!$B$23/12,Analysis!$B$22*12,$C$2)</f>
        <v>-1011.1799333594795</v>
      </c>
    </row>
    <row r="153" spans="2:6" x14ac:dyDescent="0.25">
      <c r="B153">
        <v>151</v>
      </c>
      <c r="C153" s="1">
        <f t="shared" si="10"/>
        <v>28027.34904697907</v>
      </c>
      <c r="D153" s="2">
        <f t="shared" si="11"/>
        <v>-923.12224983167982</v>
      </c>
      <c r="E153" s="2">
        <f>IFERROR(IPMT(Analysis!$B$23/12,B153,Analysis!$B$22*12,Analysis!$B$21),0)</f>
        <v>-88.057683527799654</v>
      </c>
      <c r="F153" s="2">
        <f>PMT(Analysis!$B$23/12,Analysis!$B$22*12,$C$2)</f>
        <v>-1011.1799333594795</v>
      </c>
    </row>
    <row r="154" spans="2:6" x14ac:dyDescent="0.25">
      <c r="B154">
        <v>152</v>
      </c>
      <c r="C154" s="1">
        <f t="shared" si="10"/>
        <v>27101.418966970818</v>
      </c>
      <c r="D154" s="2">
        <f t="shared" si="11"/>
        <v>-925.93008000825114</v>
      </c>
      <c r="E154" s="2">
        <f>IFERROR(IPMT(Analysis!$B$23/12,B154,Analysis!$B$22*12,Analysis!$B$21),0)</f>
        <v>-85.24985335122831</v>
      </c>
      <c r="F154" s="2">
        <f>PMT(Analysis!$B$23/12,Analysis!$B$22*12,$C$2)</f>
        <v>-1011.1799333594795</v>
      </c>
    </row>
    <row r="155" spans="2:6" x14ac:dyDescent="0.25">
      <c r="B155">
        <v>153</v>
      </c>
      <c r="C155" s="1">
        <f t="shared" si="10"/>
        <v>26172.67251630254</v>
      </c>
      <c r="D155" s="2">
        <f t="shared" si="11"/>
        <v>-928.74645066827634</v>
      </c>
      <c r="E155" s="2">
        <f>IFERROR(IPMT(Analysis!$B$23/12,B155,Analysis!$B$22*12,Analysis!$B$21),0)</f>
        <v>-82.433482691203196</v>
      </c>
      <c r="F155" s="2">
        <f>PMT(Analysis!$B$23/12,Analysis!$B$22*12,$C$2)</f>
        <v>-1011.1799333594795</v>
      </c>
    </row>
    <row r="156" spans="2:6" x14ac:dyDescent="0.25">
      <c r="B156">
        <v>154</v>
      </c>
      <c r="C156" s="1">
        <f t="shared" ref="C156:C219" si="12">C155+D156</f>
        <v>25241.101128513481</v>
      </c>
      <c r="D156" s="2">
        <f t="shared" si="11"/>
        <v>-931.57138778905892</v>
      </c>
      <c r="E156" s="2">
        <f>IFERROR(IPMT(Analysis!$B$23/12,B156,Analysis!$B$22*12,Analysis!$B$21),0)</f>
        <v>-79.608545570420532</v>
      </c>
      <c r="F156" s="2">
        <f>PMT(Analysis!$B$23/12,Analysis!$B$22*12,$C$2)</f>
        <v>-1011.1799333594795</v>
      </c>
    </row>
    <row r="157" spans="2:6" x14ac:dyDescent="0.25">
      <c r="B157">
        <v>155</v>
      </c>
      <c r="C157" s="1">
        <f t="shared" si="12"/>
        <v>24306.696211086564</v>
      </c>
      <c r="D157" s="2">
        <f t="shared" si="11"/>
        <v>-934.40491742691734</v>
      </c>
      <c r="E157" s="2">
        <f>IFERROR(IPMT(Analysis!$B$23/12,B157,Analysis!$B$22*12,Analysis!$B$21),0)</f>
        <v>-76.775015932562155</v>
      </c>
      <c r="F157" s="2">
        <f>PMT(Analysis!$B$23/12,Analysis!$B$22*12,$C$2)</f>
        <v>-1011.1799333594795</v>
      </c>
    </row>
    <row r="158" spans="2:6" x14ac:dyDescent="0.25">
      <c r="B158">
        <v>156</v>
      </c>
      <c r="C158" s="1">
        <f t="shared" si="12"/>
        <v>23369.449145369141</v>
      </c>
      <c r="D158" s="2">
        <f t="shared" si="11"/>
        <v>-937.24706571742422</v>
      </c>
      <c r="E158" s="2">
        <f>IFERROR(IPMT(Analysis!$B$23/12,B158,Analysis!$B$22*12,Analysis!$B$21),0)</f>
        <v>-73.932867642055257</v>
      </c>
      <c r="F158" s="2">
        <f>PMT(Analysis!$B$23/12,Analysis!$B$22*12,$C$2)</f>
        <v>-1011.1799333594795</v>
      </c>
    </row>
    <row r="159" spans="2:6" x14ac:dyDescent="0.25">
      <c r="B159">
        <v>157</v>
      </c>
      <c r="C159" s="1">
        <f t="shared" si="12"/>
        <v>22429.351286493493</v>
      </c>
      <c r="D159" s="2">
        <f t="shared" si="11"/>
        <v>-940.09785887564806</v>
      </c>
      <c r="E159" s="2">
        <f>IFERROR(IPMT(Analysis!$B$23/12,B159,Analysis!$B$22*12,Analysis!$B$21),0)</f>
        <v>-71.082074483831448</v>
      </c>
      <c r="F159" s="2">
        <f>PMT(Analysis!$B$23/12,Analysis!$B$22*12,$C$2)</f>
        <v>-1011.1799333594795</v>
      </c>
    </row>
    <row r="160" spans="2:6" x14ac:dyDescent="0.25">
      <c r="B160">
        <v>158</v>
      </c>
      <c r="C160" s="1">
        <f t="shared" si="12"/>
        <v>21486.393963297098</v>
      </c>
      <c r="D160" s="2">
        <f t="shared" si="11"/>
        <v>-942.95732319639478</v>
      </c>
      <c r="E160" s="2">
        <f>IFERROR(IPMT(Analysis!$B$23/12,B160,Analysis!$B$22*12,Analysis!$B$21),0)</f>
        <v>-68.222610163084696</v>
      </c>
      <c r="F160" s="2">
        <f>PMT(Analysis!$B$23/12,Analysis!$B$22*12,$C$2)</f>
        <v>-1011.1799333594795</v>
      </c>
    </row>
    <row r="161" spans="2:6" x14ac:dyDescent="0.25">
      <c r="B161">
        <v>159</v>
      </c>
      <c r="C161" s="1">
        <f t="shared" si="12"/>
        <v>20540.568478242647</v>
      </c>
      <c r="D161" s="2">
        <f t="shared" si="11"/>
        <v>-945.8254850544505</v>
      </c>
      <c r="E161" s="2">
        <f>IFERROR(IPMT(Analysis!$B$23/12,B161,Analysis!$B$22*12,Analysis!$B$21),0)</f>
        <v>-65.354448305028981</v>
      </c>
      <c r="F161" s="2">
        <f>PMT(Analysis!$B$23/12,Analysis!$B$22*12,$C$2)</f>
        <v>-1011.1799333594795</v>
      </c>
    </row>
    <row r="162" spans="2:6" x14ac:dyDescent="0.25">
      <c r="B162">
        <v>160</v>
      </c>
      <c r="C162" s="1">
        <f t="shared" si="12"/>
        <v>19591.866107337824</v>
      </c>
      <c r="D162" s="2">
        <f t="shared" si="11"/>
        <v>-948.70237090482442</v>
      </c>
      <c r="E162" s="2">
        <f>IFERROR(IPMT(Analysis!$B$23/12,B162,Analysis!$B$22*12,Analysis!$B$21),0)</f>
        <v>-62.477562454655022</v>
      </c>
      <c r="F162" s="2">
        <f>PMT(Analysis!$B$23/12,Analysis!$B$22*12,$C$2)</f>
        <v>-1011.1799333594795</v>
      </c>
    </row>
    <row r="163" spans="2:6" x14ac:dyDescent="0.25">
      <c r="B163">
        <v>161</v>
      </c>
      <c r="C163" s="1">
        <f t="shared" si="12"/>
        <v>18640.278100054831</v>
      </c>
      <c r="D163" s="2">
        <f t="shared" si="11"/>
        <v>-951.58800728299332</v>
      </c>
      <c r="E163" s="2">
        <f>IFERROR(IPMT(Analysis!$B$23/12,B163,Analysis!$B$22*12,Analysis!$B$21),0)</f>
        <v>-59.591926076486175</v>
      </c>
      <c r="F163" s="2">
        <f>PMT(Analysis!$B$23/12,Analysis!$B$22*12,$C$2)</f>
        <v>-1011.1799333594795</v>
      </c>
    </row>
    <row r="164" spans="2:6" x14ac:dyDescent="0.25">
      <c r="B164">
        <v>162</v>
      </c>
      <c r="C164" s="1">
        <f t="shared" si="12"/>
        <v>17685.795679249684</v>
      </c>
      <c r="D164" s="2">
        <f t="shared" si="11"/>
        <v>-954.48242080514569</v>
      </c>
      <c r="E164" s="2">
        <f>IFERROR(IPMT(Analysis!$B$23/12,B164,Analysis!$B$22*12,Analysis!$B$21),0)</f>
        <v>-56.697512554333748</v>
      </c>
      <c r="F164" s="2">
        <f>PMT(Analysis!$B$23/12,Analysis!$B$22*12,$C$2)</f>
        <v>-1011.1799333594795</v>
      </c>
    </row>
    <row r="165" spans="2:6" x14ac:dyDescent="0.25">
      <c r="B165">
        <v>163</v>
      </c>
      <c r="C165" s="1">
        <f t="shared" si="12"/>
        <v>16728.410041081257</v>
      </c>
      <c r="D165" s="2">
        <f t="shared" si="11"/>
        <v>-957.38563816842804</v>
      </c>
      <c r="E165" s="2">
        <f>IFERROR(IPMT(Analysis!$B$23/12,B165,Analysis!$B$22*12,Analysis!$B$21),0)</f>
        <v>-53.794295191051432</v>
      </c>
      <c r="F165" s="2">
        <f>PMT(Analysis!$B$23/12,Analysis!$B$22*12,$C$2)</f>
        <v>-1011.1799333594795</v>
      </c>
    </row>
    <row r="166" spans="2:6" x14ac:dyDescent="0.25">
      <c r="B166">
        <v>164</v>
      </c>
      <c r="C166" s="1">
        <f t="shared" si="12"/>
        <v>15768.112354930066</v>
      </c>
      <c r="D166" s="2">
        <f t="shared" si="11"/>
        <v>-960.29768615119042</v>
      </c>
      <c r="E166" s="2">
        <f>IFERROR(IPMT(Analysis!$B$23/12,B166,Analysis!$B$22*12,Analysis!$B$21),0)</f>
        <v>-50.882247208289122</v>
      </c>
      <c r="F166" s="2">
        <f>PMT(Analysis!$B$23/12,Analysis!$B$22*12,$C$2)</f>
        <v>-1011.1799333594795</v>
      </c>
    </row>
    <row r="167" spans="2:6" x14ac:dyDescent="0.25">
      <c r="B167">
        <v>165</v>
      </c>
      <c r="C167" s="1">
        <f t="shared" si="12"/>
        <v>14804.893763316833</v>
      </c>
      <c r="D167" s="2">
        <f t="shared" si="11"/>
        <v>-963.21859161323357</v>
      </c>
      <c r="E167" s="2">
        <f>IFERROR(IPMT(Analysis!$B$23/12,B167,Analysis!$B$22*12,Analysis!$B$21),0)</f>
        <v>-47.961341746245928</v>
      </c>
      <c r="F167" s="2">
        <f>PMT(Analysis!$B$23/12,Analysis!$B$22*12,$C$2)</f>
        <v>-1011.1799333594795</v>
      </c>
    </row>
    <row r="168" spans="2:6" x14ac:dyDescent="0.25">
      <c r="B168">
        <v>166</v>
      </c>
      <c r="C168" s="1">
        <f t="shared" si="12"/>
        <v>13838.745381820776</v>
      </c>
      <c r="D168" s="2">
        <f t="shared" si="11"/>
        <v>-966.14838149605714</v>
      </c>
      <c r="E168" s="2">
        <f>IFERROR(IPMT(Analysis!$B$23/12,B168,Analysis!$B$22*12,Analysis!$B$21),0)</f>
        <v>-45.031551863422337</v>
      </c>
      <c r="F168" s="2">
        <f>PMT(Analysis!$B$23/12,Analysis!$B$22*12,$C$2)</f>
        <v>-1011.1799333594795</v>
      </c>
    </row>
    <row r="169" spans="2:6" x14ac:dyDescent="0.25">
      <c r="B169">
        <v>167</v>
      </c>
      <c r="C169" s="1">
        <f t="shared" si="12"/>
        <v>12869.658298997669</v>
      </c>
      <c r="D169" s="2">
        <f t="shared" si="11"/>
        <v>-969.08708282310761</v>
      </c>
      <c r="E169" s="2">
        <f>IFERROR(IPMT(Analysis!$B$23/12,B169,Analysis!$B$22*12,Analysis!$B$21),0)</f>
        <v>-42.092850536371834</v>
      </c>
      <c r="F169" s="2">
        <f>PMT(Analysis!$B$23/12,Analysis!$B$22*12,$C$2)</f>
        <v>-1011.1799333594795</v>
      </c>
    </row>
    <row r="170" spans="2:6" x14ac:dyDescent="0.25">
      <c r="B170">
        <v>168</v>
      </c>
      <c r="C170" s="1">
        <f t="shared" si="12"/>
        <v>11897.623576297641</v>
      </c>
      <c r="D170" s="2">
        <f t="shared" si="11"/>
        <v>-972.03472270002794</v>
      </c>
      <c r="E170" s="2">
        <f>IFERROR(IPMT(Analysis!$B$23/12,B170,Analysis!$B$22*12,Analysis!$B$21),0)</f>
        <v>-39.14521065945155</v>
      </c>
      <c r="F170" s="2">
        <f>PMT(Analysis!$B$23/12,Analysis!$B$22*12,$C$2)</f>
        <v>-1011.1799333594795</v>
      </c>
    </row>
    <row r="171" spans="2:6" x14ac:dyDescent="0.25">
      <c r="B171">
        <v>169</v>
      </c>
      <c r="C171" s="1">
        <f t="shared" si="12"/>
        <v>10922.632247982734</v>
      </c>
      <c r="D171" s="2">
        <f t="shared" si="11"/>
        <v>-974.99132831490715</v>
      </c>
      <c r="E171" s="2">
        <f>IFERROR(IPMT(Analysis!$B$23/12,B171,Analysis!$B$22*12,Analysis!$B$21),0)</f>
        <v>-36.188605044572299</v>
      </c>
      <c r="F171" s="2">
        <f>PMT(Analysis!$B$23/12,Analysis!$B$22*12,$C$2)</f>
        <v>-1011.1799333594795</v>
      </c>
    </row>
    <row r="172" spans="2:6" x14ac:dyDescent="0.25">
      <c r="B172">
        <v>170</v>
      </c>
      <c r="C172" s="1">
        <f t="shared" si="12"/>
        <v>9944.6753210442021</v>
      </c>
      <c r="D172" s="2">
        <f t="shared" si="11"/>
        <v>-977.95692693853175</v>
      </c>
      <c r="E172" s="2">
        <f>IFERROR(IPMT(Analysis!$B$23/12,B172,Analysis!$B$22*12,Analysis!$B$21),0)</f>
        <v>-33.223006420947783</v>
      </c>
      <c r="F172" s="2">
        <f>PMT(Analysis!$B$23/12,Analysis!$B$22*12,$C$2)</f>
        <v>-1011.1799333594795</v>
      </c>
    </row>
    <row r="173" spans="2:6" x14ac:dyDescent="0.25">
      <c r="B173">
        <v>171</v>
      </c>
      <c r="C173" s="1">
        <f t="shared" si="12"/>
        <v>8963.7437751195648</v>
      </c>
      <c r="D173" s="2">
        <f t="shared" si="11"/>
        <v>-980.93154592463645</v>
      </c>
      <c r="E173" s="2">
        <f>IFERROR(IPMT(Analysis!$B$23/12,B173,Analysis!$B$22*12,Analysis!$B$21),0)</f>
        <v>-30.248387434843089</v>
      </c>
      <c r="F173" s="2">
        <f>PMT(Analysis!$B$23/12,Analysis!$B$22*12,$C$2)</f>
        <v>-1011.1799333594795</v>
      </c>
    </row>
    <row r="174" spans="2:6" x14ac:dyDescent="0.25">
      <c r="B174">
        <v>172</v>
      </c>
      <c r="C174" s="1">
        <f t="shared" si="12"/>
        <v>7979.8285624094078</v>
      </c>
      <c r="D174" s="2">
        <f t="shared" si="11"/>
        <v>-983.91521271015722</v>
      </c>
      <c r="E174" s="2">
        <f>IFERROR(IPMT(Analysis!$B$23/12,B174,Analysis!$B$22*12,Analysis!$B$21),0)</f>
        <v>-27.264720649322317</v>
      </c>
      <c r="F174" s="2">
        <f>PMT(Analysis!$B$23/12,Analysis!$B$22*12,$C$2)</f>
        <v>-1011.1799333594795</v>
      </c>
    </row>
    <row r="175" spans="2:6" x14ac:dyDescent="0.25">
      <c r="B175">
        <v>173</v>
      </c>
      <c r="C175" s="1">
        <f t="shared" si="12"/>
        <v>6992.9206075939237</v>
      </c>
      <c r="D175" s="2">
        <f t="shared" si="11"/>
        <v>-986.90795481548389</v>
      </c>
      <c r="E175" s="2">
        <f>IFERROR(IPMT(Analysis!$B$23/12,B175,Analysis!$B$22*12,Analysis!$B$21),0)</f>
        <v>-24.271978543995591</v>
      </c>
      <c r="F175" s="2">
        <f>PMT(Analysis!$B$23/12,Analysis!$B$22*12,$C$2)</f>
        <v>-1011.1799333594795</v>
      </c>
    </row>
    <row r="176" spans="2:6" x14ac:dyDescent="0.25">
      <c r="B176">
        <v>174</v>
      </c>
      <c r="C176" s="1">
        <f t="shared" si="12"/>
        <v>6003.0108077492096</v>
      </c>
      <c r="D176" s="2">
        <f t="shared" si="11"/>
        <v>-989.90979984471437</v>
      </c>
      <c r="E176" s="2">
        <f>IFERROR(IPMT(Analysis!$B$23/12,B176,Analysis!$B$22*12,Analysis!$B$21),0)</f>
        <v>-21.27013351476516</v>
      </c>
      <c r="F176" s="2">
        <f>PMT(Analysis!$B$23/12,Analysis!$B$22*12,$C$2)</f>
        <v>-1011.1799333594795</v>
      </c>
    </row>
    <row r="177" spans="2:6" x14ac:dyDescent="0.25">
      <c r="B177">
        <v>175</v>
      </c>
      <c r="C177" s="1">
        <f t="shared" si="12"/>
        <v>5010.0900322633006</v>
      </c>
      <c r="D177" s="2">
        <f t="shared" si="11"/>
        <v>-992.92077548590862</v>
      </c>
      <c r="E177" s="2">
        <f>IFERROR(IPMT(Analysis!$B$23/12,B177,Analysis!$B$22*12,Analysis!$B$21),0)</f>
        <v>-18.259157873570825</v>
      </c>
      <c r="F177" s="2">
        <f>PMT(Analysis!$B$23/12,Analysis!$B$22*12,$C$2)</f>
        <v>-1011.1799333594795</v>
      </c>
    </row>
    <row r="178" spans="2:6" x14ac:dyDescent="0.25">
      <c r="B178">
        <v>176</v>
      </c>
      <c r="C178" s="1">
        <f t="shared" si="12"/>
        <v>4014.1491227519555</v>
      </c>
      <c r="D178" s="2">
        <f t="shared" si="11"/>
        <v>-995.94090951134501</v>
      </c>
      <c r="E178" s="2">
        <f>IFERROR(IPMT(Analysis!$B$23/12,B178,Analysis!$B$22*12,Analysis!$B$21),0)</f>
        <v>-15.239023848134517</v>
      </c>
      <c r="F178" s="2">
        <f>PMT(Analysis!$B$23/12,Analysis!$B$22*12,$C$2)</f>
        <v>-1011.1799333594795</v>
      </c>
    </row>
    <row r="179" spans="2:6" x14ac:dyDescent="0.25">
      <c r="B179">
        <v>177</v>
      </c>
      <c r="C179" s="1">
        <f t="shared" si="12"/>
        <v>3015.1788929741801</v>
      </c>
      <c r="D179" s="2">
        <f t="shared" si="11"/>
        <v>-998.97022977777533</v>
      </c>
      <c r="E179" s="2">
        <f>IFERROR(IPMT(Analysis!$B$23/12,B179,Analysis!$B$22*12,Analysis!$B$21),0)</f>
        <v>-12.209703581704179</v>
      </c>
      <c r="F179" s="2">
        <f>PMT(Analysis!$B$23/12,Analysis!$B$22*12,$C$2)</f>
        <v>-1011.1799333594795</v>
      </c>
    </row>
    <row r="180" spans="2:6" x14ac:dyDescent="0.25">
      <c r="B180">
        <v>178</v>
      </c>
      <c r="C180" s="1">
        <f t="shared" si="12"/>
        <v>2013.1701287474975</v>
      </c>
      <c r="D180" s="2">
        <f t="shared" si="11"/>
        <v>-1002.0087642266827</v>
      </c>
      <c r="E180" s="2">
        <f>IFERROR(IPMT(Analysis!$B$23/12,B180,Analysis!$B$22*12,Analysis!$B$21),0)</f>
        <v>-9.1711691327967788</v>
      </c>
      <c r="F180" s="2">
        <f>PMT(Analysis!$B$23/12,Analysis!$B$22*12,$C$2)</f>
        <v>-1011.1799333594795</v>
      </c>
    </row>
    <row r="181" spans="2:6" x14ac:dyDescent="0.25">
      <c r="B181">
        <v>179</v>
      </c>
      <c r="C181" s="1">
        <f t="shared" si="12"/>
        <v>1008.1135878629586</v>
      </c>
      <c r="D181" s="2">
        <f t="shared" ref="D181:D182" si="13">IFERROR(IF(C180&lt;0.01,0,F181-E181),0)</f>
        <v>-1005.0565408845389</v>
      </c>
      <c r="E181" s="2">
        <f>IFERROR(IPMT(Analysis!$B$23/12,B181,Analysis!$B$22*12,Analysis!$B$21),0)</f>
        <v>-6.1233924749406192</v>
      </c>
      <c r="F181" s="2">
        <f>PMT(Analysis!$B$23/12,Analysis!$B$22*12,$C$2)</f>
        <v>-1011.1799333594795</v>
      </c>
    </row>
    <row r="182" spans="2:6" x14ac:dyDescent="0.25">
      <c r="B182">
        <v>180</v>
      </c>
      <c r="C182" s="1">
        <f t="shared" si="12"/>
        <v>-1.0402345651527867E-10</v>
      </c>
      <c r="D182" s="2">
        <f t="shared" si="13"/>
        <v>-1008.1135878630627</v>
      </c>
      <c r="E182" s="2">
        <f>IFERROR(IPMT(Analysis!$B$23/12,B182,Analysis!$B$22*12,Analysis!$B$21),0)</f>
        <v>-3.0663454964168149</v>
      </c>
      <c r="F182" s="2">
        <f>PMT(Analysis!$B$23/12,Analysis!$B$22*12,$C$2)</f>
        <v>-1011.1799333594795</v>
      </c>
    </row>
    <row r="183" spans="2:6" x14ac:dyDescent="0.25">
      <c r="B183">
        <v>181</v>
      </c>
      <c r="C183" s="1">
        <f t="shared" si="12"/>
        <v>-1.0402345651527867E-10</v>
      </c>
      <c r="D183" s="2">
        <f>IFERROR(IF(C182&lt;0.01,0,F183-E183),0)</f>
        <v>0</v>
      </c>
      <c r="E183" s="2">
        <f>IFERROR(IPMT(Analysis!$B$23/12,B183,Analysis!$B$22*12,Analysis!$B$21),0)</f>
        <v>0</v>
      </c>
      <c r="F183" s="2">
        <f>PMT(Analysis!$B$23/12,Analysis!$B$22*12,$C$2)</f>
        <v>-1011.1799333594795</v>
      </c>
    </row>
    <row r="184" spans="2:6" x14ac:dyDescent="0.25">
      <c r="B184">
        <v>182</v>
      </c>
      <c r="C184" s="1">
        <f t="shared" si="12"/>
        <v>-1.0402345651527867E-10</v>
      </c>
      <c r="D184" s="2">
        <f t="shared" ref="D184:D247" si="14">IFERROR(IF(C183&lt;0.01,0,F184-E184),0)</f>
        <v>0</v>
      </c>
      <c r="E184" s="2">
        <f>IFERROR(IPMT(Analysis!$B$23/12,B184,Analysis!$B$22*12,Analysis!$B$21),0)</f>
        <v>0</v>
      </c>
      <c r="F184" s="2">
        <f>PMT(Analysis!$B$23/12,Analysis!$B$22*12,$C$2)</f>
        <v>-1011.1799333594795</v>
      </c>
    </row>
    <row r="185" spans="2:6" x14ac:dyDescent="0.25">
      <c r="B185">
        <v>183</v>
      </c>
      <c r="C185" s="1">
        <f t="shared" si="12"/>
        <v>-1.0402345651527867E-10</v>
      </c>
      <c r="D185" s="2">
        <f t="shared" si="14"/>
        <v>0</v>
      </c>
      <c r="E185" s="2">
        <f>IFERROR(IPMT(Analysis!$B$23/12,B185,Analysis!$B$22*12,Analysis!$B$21),0)</f>
        <v>0</v>
      </c>
      <c r="F185" s="2">
        <f>PMT(Analysis!$B$23/12,Analysis!$B$22*12,$C$2)</f>
        <v>-1011.1799333594795</v>
      </c>
    </row>
    <row r="186" spans="2:6" x14ac:dyDescent="0.25">
      <c r="B186">
        <v>184</v>
      </c>
      <c r="C186" s="1">
        <f t="shared" si="12"/>
        <v>-1.0402345651527867E-10</v>
      </c>
      <c r="D186" s="2">
        <f t="shared" si="14"/>
        <v>0</v>
      </c>
      <c r="E186" s="2">
        <f>IFERROR(IPMT(Analysis!$B$23/12,B186,Analysis!$B$22*12,Analysis!$B$21),0)</f>
        <v>0</v>
      </c>
      <c r="F186" s="2">
        <f>PMT(Analysis!$B$23/12,Analysis!$B$22*12,$C$2)</f>
        <v>-1011.1799333594795</v>
      </c>
    </row>
    <row r="187" spans="2:6" x14ac:dyDescent="0.25">
      <c r="B187">
        <v>185</v>
      </c>
      <c r="C187" s="1">
        <f t="shared" si="12"/>
        <v>-1.0402345651527867E-10</v>
      </c>
      <c r="D187" s="2">
        <f t="shared" si="14"/>
        <v>0</v>
      </c>
      <c r="E187" s="2">
        <f>IFERROR(IPMT(Analysis!$B$23/12,B187,Analysis!$B$22*12,Analysis!$B$21),0)</f>
        <v>0</v>
      </c>
      <c r="F187" s="2">
        <f>PMT(Analysis!$B$23/12,Analysis!$B$22*12,$C$2)</f>
        <v>-1011.1799333594795</v>
      </c>
    </row>
    <row r="188" spans="2:6" x14ac:dyDescent="0.25">
      <c r="B188">
        <v>186</v>
      </c>
      <c r="C188" s="1">
        <f t="shared" si="12"/>
        <v>-1.0402345651527867E-10</v>
      </c>
      <c r="D188" s="2">
        <f t="shared" si="14"/>
        <v>0</v>
      </c>
      <c r="E188" s="2">
        <f>IFERROR(IPMT(Analysis!$B$23/12,B188,Analysis!$B$22*12,Analysis!$B$21),0)</f>
        <v>0</v>
      </c>
      <c r="F188" s="2">
        <f>PMT(Analysis!$B$23/12,Analysis!$B$22*12,$C$2)</f>
        <v>-1011.1799333594795</v>
      </c>
    </row>
    <row r="189" spans="2:6" x14ac:dyDescent="0.25">
      <c r="B189">
        <v>187</v>
      </c>
      <c r="C189" s="1">
        <f t="shared" si="12"/>
        <v>-1.0402345651527867E-10</v>
      </c>
      <c r="D189" s="2">
        <f t="shared" si="14"/>
        <v>0</v>
      </c>
      <c r="E189" s="2">
        <f>IFERROR(IPMT(Analysis!$B$23/12,B189,Analysis!$B$22*12,Analysis!$B$21),0)</f>
        <v>0</v>
      </c>
      <c r="F189" s="2">
        <f>PMT(Analysis!$B$23/12,Analysis!$B$22*12,$C$2)</f>
        <v>-1011.1799333594795</v>
      </c>
    </row>
    <row r="190" spans="2:6" x14ac:dyDescent="0.25">
      <c r="B190">
        <v>188</v>
      </c>
      <c r="C190" s="1">
        <f t="shared" si="12"/>
        <v>-1.0402345651527867E-10</v>
      </c>
      <c r="D190" s="2">
        <f t="shared" si="14"/>
        <v>0</v>
      </c>
      <c r="E190" s="2">
        <f>IFERROR(IPMT(Analysis!$B$23/12,B190,Analysis!$B$22*12,Analysis!$B$21),0)</f>
        <v>0</v>
      </c>
      <c r="F190" s="2">
        <f>PMT(Analysis!$B$23/12,Analysis!$B$22*12,$C$2)</f>
        <v>-1011.1799333594795</v>
      </c>
    </row>
    <row r="191" spans="2:6" x14ac:dyDescent="0.25">
      <c r="B191">
        <v>189</v>
      </c>
      <c r="C191" s="1">
        <f t="shared" si="12"/>
        <v>-1.0402345651527867E-10</v>
      </c>
      <c r="D191" s="2">
        <f t="shared" si="14"/>
        <v>0</v>
      </c>
      <c r="E191" s="2">
        <f>IFERROR(IPMT(Analysis!$B$23/12,B191,Analysis!$B$22*12,Analysis!$B$21),0)</f>
        <v>0</v>
      </c>
      <c r="F191" s="2">
        <f>PMT(Analysis!$B$23/12,Analysis!$B$22*12,$C$2)</f>
        <v>-1011.1799333594795</v>
      </c>
    </row>
    <row r="192" spans="2:6" x14ac:dyDescent="0.25">
      <c r="B192">
        <v>190</v>
      </c>
      <c r="C192" s="1">
        <f t="shared" si="12"/>
        <v>-1.0402345651527867E-10</v>
      </c>
      <c r="D192" s="2">
        <f t="shared" si="14"/>
        <v>0</v>
      </c>
      <c r="E192" s="2">
        <f>IFERROR(IPMT(Analysis!$B$23/12,B192,Analysis!$B$22*12,Analysis!$B$21),0)</f>
        <v>0</v>
      </c>
      <c r="F192" s="2">
        <f>PMT(Analysis!$B$23/12,Analysis!$B$22*12,$C$2)</f>
        <v>-1011.1799333594795</v>
      </c>
    </row>
    <row r="193" spans="2:6" x14ac:dyDescent="0.25">
      <c r="B193">
        <v>191</v>
      </c>
      <c r="C193" s="1">
        <f t="shared" si="12"/>
        <v>-1.0402345651527867E-10</v>
      </c>
      <c r="D193" s="2">
        <f t="shared" si="14"/>
        <v>0</v>
      </c>
      <c r="E193" s="2">
        <f>IFERROR(IPMT(Analysis!$B$23/12,B193,Analysis!$B$22*12,Analysis!$B$21),0)</f>
        <v>0</v>
      </c>
      <c r="F193" s="2">
        <f>PMT(Analysis!$B$23/12,Analysis!$B$22*12,$C$2)</f>
        <v>-1011.1799333594795</v>
      </c>
    </row>
    <row r="194" spans="2:6" x14ac:dyDescent="0.25">
      <c r="B194">
        <v>192</v>
      </c>
      <c r="C194" s="1">
        <f t="shared" si="12"/>
        <v>-1.0402345651527867E-10</v>
      </c>
      <c r="D194" s="2">
        <f t="shared" si="14"/>
        <v>0</v>
      </c>
      <c r="E194" s="2">
        <f>IFERROR(IPMT(Analysis!$B$23/12,B194,Analysis!$B$22*12,Analysis!$B$21),0)</f>
        <v>0</v>
      </c>
      <c r="F194" s="2">
        <f>PMT(Analysis!$B$23/12,Analysis!$B$22*12,$C$2)</f>
        <v>-1011.1799333594795</v>
      </c>
    </row>
    <row r="195" spans="2:6" x14ac:dyDescent="0.25">
      <c r="B195">
        <v>193</v>
      </c>
      <c r="C195" s="1">
        <f t="shared" si="12"/>
        <v>-1.0402345651527867E-10</v>
      </c>
      <c r="D195" s="2">
        <f t="shared" si="14"/>
        <v>0</v>
      </c>
      <c r="E195" s="2">
        <f>IFERROR(IPMT(Analysis!$B$23/12,B195,Analysis!$B$22*12,Analysis!$B$21),0)</f>
        <v>0</v>
      </c>
      <c r="F195" s="2">
        <f>PMT(Analysis!$B$23/12,Analysis!$B$22*12,$C$2)</f>
        <v>-1011.1799333594795</v>
      </c>
    </row>
    <row r="196" spans="2:6" x14ac:dyDescent="0.25">
      <c r="B196">
        <v>194</v>
      </c>
      <c r="C196" s="1">
        <f t="shared" si="12"/>
        <v>-1.0402345651527867E-10</v>
      </c>
      <c r="D196" s="2">
        <f t="shared" si="14"/>
        <v>0</v>
      </c>
      <c r="E196" s="2">
        <f>IFERROR(IPMT(Analysis!$B$23/12,B196,Analysis!$B$22*12,Analysis!$B$21),0)</f>
        <v>0</v>
      </c>
      <c r="F196" s="2">
        <f>PMT(Analysis!$B$23/12,Analysis!$B$22*12,$C$2)</f>
        <v>-1011.1799333594795</v>
      </c>
    </row>
    <row r="197" spans="2:6" x14ac:dyDescent="0.25">
      <c r="B197">
        <v>195</v>
      </c>
      <c r="C197" s="1">
        <f t="shared" si="12"/>
        <v>-1.0402345651527867E-10</v>
      </c>
      <c r="D197" s="2">
        <f t="shared" si="14"/>
        <v>0</v>
      </c>
      <c r="E197" s="2">
        <f>IFERROR(IPMT(Analysis!$B$23/12,B197,Analysis!$B$22*12,Analysis!$B$21),0)</f>
        <v>0</v>
      </c>
      <c r="F197" s="2">
        <f>PMT(Analysis!$B$23/12,Analysis!$B$22*12,$C$2)</f>
        <v>-1011.1799333594795</v>
      </c>
    </row>
    <row r="198" spans="2:6" x14ac:dyDescent="0.25">
      <c r="B198">
        <v>196</v>
      </c>
      <c r="C198" s="1">
        <f t="shared" si="12"/>
        <v>-1.0402345651527867E-10</v>
      </c>
      <c r="D198" s="2">
        <f t="shared" si="14"/>
        <v>0</v>
      </c>
      <c r="E198" s="2">
        <f>IFERROR(IPMT(Analysis!$B$23/12,B198,Analysis!$B$22*12,Analysis!$B$21),0)</f>
        <v>0</v>
      </c>
      <c r="F198" s="2">
        <f>PMT(Analysis!$B$23/12,Analysis!$B$22*12,$C$2)</f>
        <v>-1011.1799333594795</v>
      </c>
    </row>
    <row r="199" spans="2:6" x14ac:dyDescent="0.25">
      <c r="B199">
        <v>197</v>
      </c>
      <c r="C199" s="1">
        <f t="shared" si="12"/>
        <v>-1.0402345651527867E-10</v>
      </c>
      <c r="D199" s="2">
        <f t="shared" si="14"/>
        <v>0</v>
      </c>
      <c r="E199" s="2">
        <f>IFERROR(IPMT(Analysis!$B$23/12,B199,Analysis!$B$22*12,Analysis!$B$21),0)</f>
        <v>0</v>
      </c>
      <c r="F199" s="2">
        <f>PMT(Analysis!$B$23/12,Analysis!$B$22*12,$C$2)</f>
        <v>-1011.1799333594795</v>
      </c>
    </row>
    <row r="200" spans="2:6" x14ac:dyDescent="0.25">
      <c r="B200">
        <v>198</v>
      </c>
      <c r="C200" s="1">
        <f t="shared" si="12"/>
        <v>-1.0402345651527867E-10</v>
      </c>
      <c r="D200" s="2">
        <f t="shared" si="14"/>
        <v>0</v>
      </c>
      <c r="E200" s="2">
        <f>IFERROR(IPMT(Analysis!$B$23/12,B200,Analysis!$B$22*12,Analysis!$B$21),0)</f>
        <v>0</v>
      </c>
      <c r="F200" s="2">
        <f>PMT(Analysis!$B$23/12,Analysis!$B$22*12,$C$2)</f>
        <v>-1011.1799333594795</v>
      </c>
    </row>
    <row r="201" spans="2:6" x14ac:dyDescent="0.25">
      <c r="B201">
        <v>199</v>
      </c>
      <c r="C201" s="1">
        <f t="shared" si="12"/>
        <v>-1.0402345651527867E-10</v>
      </c>
      <c r="D201" s="2">
        <f t="shared" si="14"/>
        <v>0</v>
      </c>
      <c r="E201" s="2">
        <f>IFERROR(IPMT(Analysis!$B$23/12,B201,Analysis!$B$22*12,Analysis!$B$21),0)</f>
        <v>0</v>
      </c>
      <c r="F201" s="2">
        <f>PMT(Analysis!$B$23/12,Analysis!$B$22*12,$C$2)</f>
        <v>-1011.1799333594795</v>
      </c>
    </row>
    <row r="202" spans="2:6" x14ac:dyDescent="0.25">
      <c r="B202">
        <v>200</v>
      </c>
      <c r="C202" s="1">
        <f t="shared" si="12"/>
        <v>-1.0402345651527867E-10</v>
      </c>
      <c r="D202" s="2">
        <f t="shared" si="14"/>
        <v>0</v>
      </c>
      <c r="E202" s="2">
        <f>IFERROR(IPMT(Analysis!$B$23/12,B202,Analysis!$B$22*12,Analysis!$B$21),0)</f>
        <v>0</v>
      </c>
      <c r="F202" s="2">
        <f>PMT(Analysis!$B$23/12,Analysis!$B$22*12,$C$2)</f>
        <v>-1011.1799333594795</v>
      </c>
    </row>
    <row r="203" spans="2:6" x14ac:dyDescent="0.25">
      <c r="B203">
        <v>201</v>
      </c>
      <c r="C203" s="1">
        <f t="shared" si="12"/>
        <v>-1.0402345651527867E-10</v>
      </c>
      <c r="D203" s="2">
        <f t="shared" si="14"/>
        <v>0</v>
      </c>
      <c r="E203" s="2">
        <f>IFERROR(IPMT(Analysis!$B$23/12,B203,Analysis!$B$22*12,Analysis!$B$21),0)</f>
        <v>0</v>
      </c>
      <c r="F203" s="2">
        <f>PMT(Analysis!$B$23/12,Analysis!$B$22*12,$C$2)</f>
        <v>-1011.1799333594795</v>
      </c>
    </row>
    <row r="204" spans="2:6" x14ac:dyDescent="0.25">
      <c r="B204">
        <v>202</v>
      </c>
      <c r="C204" s="1">
        <f t="shared" si="12"/>
        <v>-1.0402345651527867E-10</v>
      </c>
      <c r="D204" s="2">
        <f t="shared" si="14"/>
        <v>0</v>
      </c>
      <c r="E204" s="2">
        <f>IFERROR(IPMT(Analysis!$B$23/12,B204,Analysis!$B$22*12,Analysis!$B$21),0)</f>
        <v>0</v>
      </c>
      <c r="F204" s="2">
        <f>PMT(Analysis!$B$23/12,Analysis!$B$22*12,$C$2)</f>
        <v>-1011.1799333594795</v>
      </c>
    </row>
    <row r="205" spans="2:6" x14ac:dyDescent="0.25">
      <c r="B205">
        <v>203</v>
      </c>
      <c r="C205" s="1">
        <f t="shared" si="12"/>
        <v>-1.0402345651527867E-10</v>
      </c>
      <c r="D205" s="2">
        <f t="shared" si="14"/>
        <v>0</v>
      </c>
      <c r="E205" s="2">
        <f>IFERROR(IPMT(Analysis!$B$23/12,B205,Analysis!$B$22*12,Analysis!$B$21),0)</f>
        <v>0</v>
      </c>
      <c r="F205" s="2">
        <f>PMT(Analysis!$B$23/12,Analysis!$B$22*12,$C$2)</f>
        <v>-1011.1799333594795</v>
      </c>
    </row>
    <row r="206" spans="2:6" x14ac:dyDescent="0.25">
      <c r="B206">
        <v>204</v>
      </c>
      <c r="C206" s="1">
        <f t="shared" si="12"/>
        <v>-1.0402345651527867E-10</v>
      </c>
      <c r="D206" s="2">
        <f t="shared" si="14"/>
        <v>0</v>
      </c>
      <c r="E206" s="2">
        <f>IFERROR(IPMT(Analysis!$B$23/12,B206,Analysis!$B$22*12,Analysis!$B$21),0)</f>
        <v>0</v>
      </c>
      <c r="F206" s="2">
        <f>PMT(Analysis!$B$23/12,Analysis!$B$22*12,$C$2)</f>
        <v>-1011.1799333594795</v>
      </c>
    </row>
    <row r="207" spans="2:6" x14ac:dyDescent="0.25">
      <c r="B207">
        <v>205</v>
      </c>
      <c r="C207" s="1">
        <f t="shared" si="12"/>
        <v>-1.0402345651527867E-10</v>
      </c>
      <c r="D207" s="2">
        <f t="shared" si="14"/>
        <v>0</v>
      </c>
      <c r="E207" s="2">
        <f>IFERROR(IPMT(Analysis!$B$23/12,B207,Analysis!$B$22*12,Analysis!$B$21),0)</f>
        <v>0</v>
      </c>
      <c r="F207" s="2">
        <f>PMT(Analysis!$B$23/12,Analysis!$B$22*12,$C$2)</f>
        <v>-1011.1799333594795</v>
      </c>
    </row>
    <row r="208" spans="2:6" x14ac:dyDescent="0.25">
      <c r="B208">
        <v>206</v>
      </c>
      <c r="C208" s="1">
        <f t="shared" si="12"/>
        <v>-1.0402345651527867E-10</v>
      </c>
      <c r="D208" s="2">
        <f t="shared" si="14"/>
        <v>0</v>
      </c>
      <c r="E208" s="2">
        <f>IFERROR(IPMT(Analysis!$B$23/12,B208,Analysis!$B$22*12,Analysis!$B$21),0)</f>
        <v>0</v>
      </c>
      <c r="F208" s="2">
        <f>PMT(Analysis!$B$23/12,Analysis!$B$22*12,$C$2)</f>
        <v>-1011.1799333594795</v>
      </c>
    </row>
    <row r="209" spans="2:6" x14ac:dyDescent="0.25">
      <c r="B209">
        <v>207</v>
      </c>
      <c r="C209" s="1">
        <f t="shared" si="12"/>
        <v>-1.0402345651527867E-10</v>
      </c>
      <c r="D209" s="2">
        <f t="shared" si="14"/>
        <v>0</v>
      </c>
      <c r="E209" s="2">
        <f>IFERROR(IPMT(Analysis!$B$23/12,B209,Analysis!$B$22*12,Analysis!$B$21),0)</f>
        <v>0</v>
      </c>
      <c r="F209" s="2">
        <f>PMT(Analysis!$B$23/12,Analysis!$B$22*12,$C$2)</f>
        <v>-1011.1799333594795</v>
      </c>
    </row>
    <row r="210" spans="2:6" x14ac:dyDescent="0.25">
      <c r="B210">
        <v>208</v>
      </c>
      <c r="C210" s="1">
        <f t="shared" si="12"/>
        <v>-1.0402345651527867E-10</v>
      </c>
      <c r="D210" s="2">
        <f t="shared" si="14"/>
        <v>0</v>
      </c>
      <c r="E210" s="2">
        <f>IFERROR(IPMT(Analysis!$B$23/12,B210,Analysis!$B$22*12,Analysis!$B$21),0)</f>
        <v>0</v>
      </c>
      <c r="F210" s="2">
        <f>PMT(Analysis!$B$23/12,Analysis!$B$22*12,$C$2)</f>
        <v>-1011.1799333594795</v>
      </c>
    </row>
    <row r="211" spans="2:6" x14ac:dyDescent="0.25">
      <c r="B211">
        <v>209</v>
      </c>
      <c r="C211" s="1">
        <f t="shared" si="12"/>
        <v>-1.0402345651527867E-10</v>
      </c>
      <c r="D211" s="2">
        <f t="shared" si="14"/>
        <v>0</v>
      </c>
      <c r="E211" s="2">
        <f>IFERROR(IPMT(Analysis!$B$23/12,B211,Analysis!$B$22*12,Analysis!$B$21),0)</f>
        <v>0</v>
      </c>
      <c r="F211" s="2">
        <f>PMT(Analysis!$B$23/12,Analysis!$B$22*12,$C$2)</f>
        <v>-1011.1799333594795</v>
      </c>
    </row>
    <row r="212" spans="2:6" x14ac:dyDescent="0.25">
      <c r="B212">
        <v>210</v>
      </c>
      <c r="C212" s="1">
        <f t="shared" si="12"/>
        <v>-1.0402345651527867E-10</v>
      </c>
      <c r="D212" s="2">
        <f t="shared" si="14"/>
        <v>0</v>
      </c>
      <c r="E212" s="2">
        <f>IFERROR(IPMT(Analysis!$B$23/12,B212,Analysis!$B$22*12,Analysis!$B$21),0)</f>
        <v>0</v>
      </c>
      <c r="F212" s="2">
        <f>PMT(Analysis!$B$23/12,Analysis!$B$22*12,$C$2)</f>
        <v>-1011.1799333594795</v>
      </c>
    </row>
    <row r="213" spans="2:6" x14ac:dyDescent="0.25">
      <c r="B213">
        <v>211</v>
      </c>
      <c r="C213" s="1">
        <f t="shared" si="12"/>
        <v>-1.0402345651527867E-10</v>
      </c>
      <c r="D213" s="2">
        <f t="shared" si="14"/>
        <v>0</v>
      </c>
      <c r="E213" s="2">
        <f>IFERROR(IPMT(Analysis!$B$23/12,B213,Analysis!$B$22*12,Analysis!$B$21),0)</f>
        <v>0</v>
      </c>
      <c r="F213" s="2">
        <f>PMT(Analysis!$B$23/12,Analysis!$B$22*12,$C$2)</f>
        <v>-1011.1799333594795</v>
      </c>
    </row>
    <row r="214" spans="2:6" x14ac:dyDescent="0.25">
      <c r="B214">
        <v>212</v>
      </c>
      <c r="C214" s="1">
        <f t="shared" si="12"/>
        <v>-1.0402345651527867E-10</v>
      </c>
      <c r="D214" s="2">
        <f t="shared" si="14"/>
        <v>0</v>
      </c>
      <c r="E214" s="2">
        <f>IFERROR(IPMT(Analysis!$B$23/12,B214,Analysis!$B$22*12,Analysis!$B$21),0)</f>
        <v>0</v>
      </c>
      <c r="F214" s="2">
        <f>PMT(Analysis!$B$23/12,Analysis!$B$22*12,$C$2)</f>
        <v>-1011.1799333594795</v>
      </c>
    </row>
    <row r="215" spans="2:6" x14ac:dyDescent="0.25">
      <c r="B215">
        <v>213</v>
      </c>
      <c r="C215" s="1">
        <f t="shared" si="12"/>
        <v>-1.0402345651527867E-10</v>
      </c>
      <c r="D215" s="2">
        <f t="shared" si="14"/>
        <v>0</v>
      </c>
      <c r="E215" s="2">
        <f>IFERROR(IPMT(Analysis!$B$23/12,B215,Analysis!$B$22*12,Analysis!$B$21),0)</f>
        <v>0</v>
      </c>
      <c r="F215" s="2">
        <f>PMT(Analysis!$B$23/12,Analysis!$B$22*12,$C$2)</f>
        <v>-1011.1799333594795</v>
      </c>
    </row>
    <row r="216" spans="2:6" x14ac:dyDescent="0.25">
      <c r="B216">
        <v>214</v>
      </c>
      <c r="C216" s="1">
        <f t="shared" si="12"/>
        <v>-1.0402345651527867E-10</v>
      </c>
      <c r="D216" s="2">
        <f t="shared" si="14"/>
        <v>0</v>
      </c>
      <c r="E216" s="2">
        <f>IFERROR(IPMT(Analysis!$B$23/12,B216,Analysis!$B$22*12,Analysis!$B$21),0)</f>
        <v>0</v>
      </c>
      <c r="F216" s="2">
        <f>PMT(Analysis!$B$23/12,Analysis!$B$22*12,$C$2)</f>
        <v>-1011.1799333594795</v>
      </c>
    </row>
    <row r="217" spans="2:6" x14ac:dyDescent="0.25">
      <c r="B217">
        <v>215</v>
      </c>
      <c r="C217" s="1">
        <f t="shared" si="12"/>
        <v>-1.0402345651527867E-10</v>
      </c>
      <c r="D217" s="2">
        <f t="shared" si="14"/>
        <v>0</v>
      </c>
      <c r="E217" s="2">
        <f>IFERROR(IPMT(Analysis!$B$23/12,B217,Analysis!$B$22*12,Analysis!$B$21),0)</f>
        <v>0</v>
      </c>
      <c r="F217" s="2">
        <f>PMT(Analysis!$B$23/12,Analysis!$B$22*12,$C$2)</f>
        <v>-1011.1799333594795</v>
      </c>
    </row>
    <row r="218" spans="2:6" x14ac:dyDescent="0.25">
      <c r="B218">
        <v>216</v>
      </c>
      <c r="C218" s="1">
        <f t="shared" si="12"/>
        <v>-1.0402345651527867E-10</v>
      </c>
      <c r="D218" s="2">
        <f t="shared" si="14"/>
        <v>0</v>
      </c>
      <c r="E218" s="2">
        <f>IFERROR(IPMT(Analysis!$B$23/12,B218,Analysis!$B$22*12,Analysis!$B$21),0)</f>
        <v>0</v>
      </c>
      <c r="F218" s="2">
        <f>PMT(Analysis!$B$23/12,Analysis!$B$22*12,$C$2)</f>
        <v>-1011.1799333594795</v>
      </c>
    </row>
    <row r="219" spans="2:6" x14ac:dyDescent="0.25">
      <c r="B219">
        <v>217</v>
      </c>
      <c r="C219" s="1">
        <f t="shared" si="12"/>
        <v>-1.0402345651527867E-10</v>
      </c>
      <c r="D219" s="2">
        <f t="shared" si="14"/>
        <v>0</v>
      </c>
      <c r="E219" s="2">
        <f>IFERROR(IPMT(Analysis!$B$23/12,B219,Analysis!$B$22*12,Analysis!$B$21),0)</f>
        <v>0</v>
      </c>
      <c r="F219" s="2">
        <f>PMT(Analysis!$B$23/12,Analysis!$B$22*12,$C$2)</f>
        <v>-1011.1799333594795</v>
      </c>
    </row>
    <row r="220" spans="2:6" x14ac:dyDescent="0.25">
      <c r="B220">
        <v>218</v>
      </c>
      <c r="C220" s="1">
        <f t="shared" ref="C220:C283" si="15">C219+D220</f>
        <v>-1.0402345651527867E-10</v>
      </c>
      <c r="D220" s="2">
        <f t="shared" si="14"/>
        <v>0</v>
      </c>
      <c r="E220" s="2">
        <f>IFERROR(IPMT(Analysis!$B$23/12,B220,Analysis!$B$22*12,Analysis!$B$21),0)</f>
        <v>0</v>
      </c>
      <c r="F220" s="2">
        <f>PMT(Analysis!$B$23/12,Analysis!$B$22*12,$C$2)</f>
        <v>-1011.1799333594795</v>
      </c>
    </row>
    <row r="221" spans="2:6" x14ac:dyDescent="0.25">
      <c r="B221">
        <v>219</v>
      </c>
      <c r="C221" s="1">
        <f t="shared" si="15"/>
        <v>-1.0402345651527867E-10</v>
      </c>
      <c r="D221" s="2">
        <f t="shared" si="14"/>
        <v>0</v>
      </c>
      <c r="E221" s="2">
        <f>IFERROR(IPMT(Analysis!$B$23/12,B221,Analysis!$B$22*12,Analysis!$B$21),0)</f>
        <v>0</v>
      </c>
      <c r="F221" s="2">
        <f>PMT(Analysis!$B$23/12,Analysis!$B$22*12,$C$2)</f>
        <v>-1011.1799333594795</v>
      </c>
    </row>
    <row r="222" spans="2:6" x14ac:dyDescent="0.25">
      <c r="B222">
        <v>220</v>
      </c>
      <c r="C222" s="1">
        <f t="shared" si="15"/>
        <v>-1.0402345651527867E-10</v>
      </c>
      <c r="D222" s="2">
        <f t="shared" si="14"/>
        <v>0</v>
      </c>
      <c r="E222" s="2">
        <f>IFERROR(IPMT(Analysis!$B$23/12,B222,Analysis!$B$22*12,Analysis!$B$21),0)</f>
        <v>0</v>
      </c>
      <c r="F222" s="2">
        <f>PMT(Analysis!$B$23/12,Analysis!$B$22*12,$C$2)</f>
        <v>-1011.1799333594795</v>
      </c>
    </row>
    <row r="223" spans="2:6" x14ac:dyDescent="0.25">
      <c r="B223">
        <v>221</v>
      </c>
      <c r="C223" s="1">
        <f t="shared" si="15"/>
        <v>-1.0402345651527867E-10</v>
      </c>
      <c r="D223" s="2">
        <f t="shared" si="14"/>
        <v>0</v>
      </c>
      <c r="E223" s="2">
        <f>IFERROR(IPMT(Analysis!$B$23/12,B223,Analysis!$B$22*12,Analysis!$B$21),0)</f>
        <v>0</v>
      </c>
      <c r="F223" s="2">
        <f>PMT(Analysis!$B$23/12,Analysis!$B$22*12,$C$2)</f>
        <v>-1011.1799333594795</v>
      </c>
    </row>
    <row r="224" spans="2:6" x14ac:dyDescent="0.25">
      <c r="B224">
        <v>222</v>
      </c>
      <c r="C224" s="1">
        <f t="shared" si="15"/>
        <v>-1.0402345651527867E-10</v>
      </c>
      <c r="D224" s="2">
        <f t="shared" si="14"/>
        <v>0</v>
      </c>
      <c r="E224" s="2">
        <f>IFERROR(IPMT(Analysis!$B$23/12,B224,Analysis!$B$22*12,Analysis!$B$21),0)</f>
        <v>0</v>
      </c>
      <c r="F224" s="2">
        <f>PMT(Analysis!$B$23/12,Analysis!$B$22*12,$C$2)</f>
        <v>-1011.1799333594795</v>
      </c>
    </row>
    <row r="225" spans="2:6" x14ac:dyDescent="0.25">
      <c r="B225">
        <v>223</v>
      </c>
      <c r="C225" s="1">
        <f t="shared" si="15"/>
        <v>-1.0402345651527867E-10</v>
      </c>
      <c r="D225" s="2">
        <f t="shared" si="14"/>
        <v>0</v>
      </c>
      <c r="E225" s="2">
        <f>IFERROR(IPMT(Analysis!$B$23/12,B225,Analysis!$B$22*12,Analysis!$B$21),0)</f>
        <v>0</v>
      </c>
      <c r="F225" s="2">
        <f>PMT(Analysis!$B$23/12,Analysis!$B$22*12,$C$2)</f>
        <v>-1011.1799333594795</v>
      </c>
    </row>
    <row r="226" spans="2:6" x14ac:dyDescent="0.25">
      <c r="B226">
        <v>224</v>
      </c>
      <c r="C226" s="1">
        <f t="shared" si="15"/>
        <v>-1.0402345651527867E-10</v>
      </c>
      <c r="D226" s="2">
        <f t="shared" si="14"/>
        <v>0</v>
      </c>
      <c r="E226" s="2">
        <f>IFERROR(IPMT(Analysis!$B$23/12,B226,Analysis!$B$22*12,Analysis!$B$21),0)</f>
        <v>0</v>
      </c>
      <c r="F226" s="2">
        <f>PMT(Analysis!$B$23/12,Analysis!$B$22*12,$C$2)</f>
        <v>-1011.1799333594795</v>
      </c>
    </row>
    <row r="227" spans="2:6" x14ac:dyDescent="0.25">
      <c r="B227">
        <v>225</v>
      </c>
      <c r="C227" s="1">
        <f t="shared" si="15"/>
        <v>-1.0402345651527867E-10</v>
      </c>
      <c r="D227" s="2">
        <f t="shared" si="14"/>
        <v>0</v>
      </c>
      <c r="E227" s="2">
        <f>IFERROR(IPMT(Analysis!$B$23/12,B227,Analysis!$B$22*12,Analysis!$B$21),0)</f>
        <v>0</v>
      </c>
      <c r="F227" s="2">
        <f>PMT(Analysis!$B$23/12,Analysis!$B$22*12,$C$2)</f>
        <v>-1011.1799333594795</v>
      </c>
    </row>
    <row r="228" spans="2:6" x14ac:dyDescent="0.25">
      <c r="B228">
        <v>226</v>
      </c>
      <c r="C228" s="1">
        <f t="shared" si="15"/>
        <v>-1.0402345651527867E-10</v>
      </c>
      <c r="D228" s="2">
        <f t="shared" si="14"/>
        <v>0</v>
      </c>
      <c r="E228" s="2">
        <f>IFERROR(IPMT(Analysis!$B$23/12,B228,Analysis!$B$22*12,Analysis!$B$21),0)</f>
        <v>0</v>
      </c>
      <c r="F228" s="2">
        <f>PMT(Analysis!$B$23/12,Analysis!$B$22*12,$C$2)</f>
        <v>-1011.1799333594795</v>
      </c>
    </row>
    <row r="229" spans="2:6" x14ac:dyDescent="0.25">
      <c r="B229">
        <v>227</v>
      </c>
      <c r="C229" s="1">
        <f t="shared" si="15"/>
        <v>-1.0402345651527867E-10</v>
      </c>
      <c r="D229" s="2">
        <f t="shared" si="14"/>
        <v>0</v>
      </c>
      <c r="E229" s="2">
        <f>IFERROR(IPMT(Analysis!$B$23/12,B229,Analysis!$B$22*12,Analysis!$B$21),0)</f>
        <v>0</v>
      </c>
      <c r="F229" s="2">
        <f>PMT(Analysis!$B$23/12,Analysis!$B$22*12,$C$2)</f>
        <v>-1011.1799333594795</v>
      </c>
    </row>
    <row r="230" spans="2:6" x14ac:dyDescent="0.25">
      <c r="B230">
        <v>228</v>
      </c>
      <c r="C230" s="1">
        <f t="shared" si="15"/>
        <v>-1.0402345651527867E-10</v>
      </c>
      <c r="D230" s="2">
        <f t="shared" si="14"/>
        <v>0</v>
      </c>
      <c r="E230" s="2">
        <f>IFERROR(IPMT(Analysis!$B$23/12,B230,Analysis!$B$22*12,Analysis!$B$21),0)</f>
        <v>0</v>
      </c>
      <c r="F230" s="2">
        <f>PMT(Analysis!$B$23/12,Analysis!$B$22*12,$C$2)</f>
        <v>-1011.1799333594795</v>
      </c>
    </row>
    <row r="231" spans="2:6" x14ac:dyDescent="0.25">
      <c r="B231">
        <v>229</v>
      </c>
      <c r="C231" s="1">
        <f t="shared" si="15"/>
        <v>-1.0402345651527867E-10</v>
      </c>
      <c r="D231" s="2">
        <f t="shared" si="14"/>
        <v>0</v>
      </c>
      <c r="E231" s="2">
        <f>IFERROR(IPMT(Analysis!$B$23/12,B231,Analysis!$B$22*12,Analysis!$B$21),0)</f>
        <v>0</v>
      </c>
      <c r="F231" s="2">
        <f>PMT(Analysis!$B$23/12,Analysis!$B$22*12,$C$2)</f>
        <v>-1011.1799333594795</v>
      </c>
    </row>
    <row r="232" spans="2:6" x14ac:dyDescent="0.25">
      <c r="B232">
        <v>230</v>
      </c>
      <c r="C232" s="1">
        <f t="shared" si="15"/>
        <v>-1.0402345651527867E-10</v>
      </c>
      <c r="D232" s="2">
        <f t="shared" si="14"/>
        <v>0</v>
      </c>
      <c r="E232" s="2">
        <f>IFERROR(IPMT(Analysis!$B$23/12,B232,Analysis!$B$22*12,Analysis!$B$21),0)</f>
        <v>0</v>
      </c>
      <c r="F232" s="2">
        <f>PMT(Analysis!$B$23/12,Analysis!$B$22*12,$C$2)</f>
        <v>-1011.1799333594795</v>
      </c>
    </row>
    <row r="233" spans="2:6" x14ac:dyDescent="0.25">
      <c r="B233">
        <v>231</v>
      </c>
      <c r="C233" s="1">
        <f t="shared" si="15"/>
        <v>-1.0402345651527867E-10</v>
      </c>
      <c r="D233" s="2">
        <f t="shared" si="14"/>
        <v>0</v>
      </c>
      <c r="E233" s="2">
        <f>IFERROR(IPMT(Analysis!$B$23/12,B233,Analysis!$B$22*12,Analysis!$B$21),0)</f>
        <v>0</v>
      </c>
      <c r="F233" s="2">
        <f>PMT(Analysis!$B$23/12,Analysis!$B$22*12,$C$2)</f>
        <v>-1011.1799333594795</v>
      </c>
    </row>
    <row r="234" spans="2:6" x14ac:dyDescent="0.25">
      <c r="B234">
        <v>232</v>
      </c>
      <c r="C234" s="1">
        <f t="shared" si="15"/>
        <v>-1.0402345651527867E-10</v>
      </c>
      <c r="D234" s="2">
        <f t="shared" si="14"/>
        <v>0</v>
      </c>
      <c r="E234" s="2">
        <f>IFERROR(IPMT(Analysis!$B$23/12,B234,Analysis!$B$22*12,Analysis!$B$21),0)</f>
        <v>0</v>
      </c>
      <c r="F234" s="2">
        <f>PMT(Analysis!$B$23/12,Analysis!$B$22*12,$C$2)</f>
        <v>-1011.1799333594795</v>
      </c>
    </row>
    <row r="235" spans="2:6" x14ac:dyDescent="0.25">
      <c r="B235">
        <v>233</v>
      </c>
      <c r="C235" s="1">
        <f t="shared" si="15"/>
        <v>-1.0402345651527867E-10</v>
      </c>
      <c r="D235" s="2">
        <f t="shared" si="14"/>
        <v>0</v>
      </c>
      <c r="E235" s="2">
        <f>IFERROR(IPMT(Analysis!$B$23/12,B235,Analysis!$B$22*12,Analysis!$B$21),0)</f>
        <v>0</v>
      </c>
      <c r="F235" s="2">
        <f>PMT(Analysis!$B$23/12,Analysis!$B$22*12,$C$2)</f>
        <v>-1011.1799333594795</v>
      </c>
    </row>
    <row r="236" spans="2:6" x14ac:dyDescent="0.25">
      <c r="B236">
        <v>234</v>
      </c>
      <c r="C236" s="1">
        <f t="shared" si="15"/>
        <v>-1.0402345651527867E-10</v>
      </c>
      <c r="D236" s="2">
        <f t="shared" si="14"/>
        <v>0</v>
      </c>
      <c r="E236" s="2">
        <f>IFERROR(IPMT(Analysis!$B$23/12,B236,Analysis!$B$22*12,Analysis!$B$21),0)</f>
        <v>0</v>
      </c>
      <c r="F236" s="2">
        <f>PMT(Analysis!$B$23/12,Analysis!$B$22*12,$C$2)</f>
        <v>-1011.1799333594795</v>
      </c>
    </row>
    <row r="237" spans="2:6" x14ac:dyDescent="0.25">
      <c r="B237">
        <v>235</v>
      </c>
      <c r="C237" s="1">
        <f t="shared" si="15"/>
        <v>-1.0402345651527867E-10</v>
      </c>
      <c r="D237" s="2">
        <f t="shared" si="14"/>
        <v>0</v>
      </c>
      <c r="E237" s="2">
        <f>IFERROR(IPMT(Analysis!$B$23/12,B237,Analysis!$B$22*12,Analysis!$B$21),0)</f>
        <v>0</v>
      </c>
      <c r="F237" s="2">
        <f>PMT(Analysis!$B$23/12,Analysis!$B$22*12,$C$2)</f>
        <v>-1011.1799333594795</v>
      </c>
    </row>
    <row r="238" spans="2:6" x14ac:dyDescent="0.25">
      <c r="B238">
        <v>236</v>
      </c>
      <c r="C238" s="1">
        <f t="shared" si="15"/>
        <v>-1.0402345651527867E-10</v>
      </c>
      <c r="D238" s="2">
        <f t="shared" si="14"/>
        <v>0</v>
      </c>
      <c r="E238" s="2">
        <f>IFERROR(IPMT(Analysis!$B$23/12,B238,Analysis!$B$22*12,Analysis!$B$21),0)</f>
        <v>0</v>
      </c>
      <c r="F238" s="2">
        <f>PMT(Analysis!$B$23/12,Analysis!$B$22*12,$C$2)</f>
        <v>-1011.1799333594795</v>
      </c>
    </row>
    <row r="239" spans="2:6" x14ac:dyDescent="0.25">
      <c r="B239">
        <v>237</v>
      </c>
      <c r="C239" s="1">
        <f t="shared" si="15"/>
        <v>-1.0402345651527867E-10</v>
      </c>
      <c r="D239" s="2">
        <f t="shared" si="14"/>
        <v>0</v>
      </c>
      <c r="E239" s="2">
        <f>IFERROR(IPMT(Analysis!$B$23/12,B239,Analysis!$B$22*12,Analysis!$B$21),0)</f>
        <v>0</v>
      </c>
      <c r="F239" s="2">
        <f>PMT(Analysis!$B$23/12,Analysis!$B$22*12,$C$2)</f>
        <v>-1011.1799333594795</v>
      </c>
    </row>
    <row r="240" spans="2:6" x14ac:dyDescent="0.25">
      <c r="B240">
        <v>238</v>
      </c>
      <c r="C240" s="1">
        <f t="shared" si="15"/>
        <v>-1.0402345651527867E-10</v>
      </c>
      <c r="D240" s="2">
        <f t="shared" si="14"/>
        <v>0</v>
      </c>
      <c r="E240" s="2">
        <f>IFERROR(IPMT(Analysis!$B$23/12,B240,Analysis!$B$22*12,Analysis!$B$21),0)</f>
        <v>0</v>
      </c>
      <c r="F240" s="2">
        <f>PMT(Analysis!$B$23/12,Analysis!$B$22*12,$C$2)</f>
        <v>-1011.1799333594795</v>
      </c>
    </row>
    <row r="241" spans="2:6" x14ac:dyDescent="0.25">
      <c r="B241">
        <v>239</v>
      </c>
      <c r="C241" s="1">
        <f t="shared" si="15"/>
        <v>-1.0402345651527867E-10</v>
      </c>
      <c r="D241" s="2">
        <f t="shared" si="14"/>
        <v>0</v>
      </c>
      <c r="E241" s="2">
        <f>IFERROR(IPMT(Analysis!$B$23/12,B241,Analysis!$B$22*12,Analysis!$B$21),0)</f>
        <v>0</v>
      </c>
      <c r="F241" s="2">
        <f>PMT(Analysis!$B$23/12,Analysis!$B$22*12,$C$2)</f>
        <v>-1011.1799333594795</v>
      </c>
    </row>
    <row r="242" spans="2:6" x14ac:dyDescent="0.25">
      <c r="B242">
        <v>240</v>
      </c>
      <c r="C242" s="1">
        <f t="shared" si="15"/>
        <v>-1.0402345651527867E-10</v>
      </c>
      <c r="D242" s="2">
        <f t="shared" si="14"/>
        <v>0</v>
      </c>
      <c r="E242" s="2">
        <f>IFERROR(IPMT(Analysis!$B$23/12,B242,Analysis!$B$22*12,Analysis!$B$21),0)</f>
        <v>0</v>
      </c>
      <c r="F242" s="2">
        <f>PMT(Analysis!$B$23/12,Analysis!$B$22*12,$C$2)</f>
        <v>-1011.1799333594795</v>
      </c>
    </row>
    <row r="243" spans="2:6" x14ac:dyDescent="0.25">
      <c r="B243">
        <v>241</v>
      </c>
      <c r="C243" s="1">
        <f t="shared" si="15"/>
        <v>-1.0402345651527867E-10</v>
      </c>
      <c r="D243" s="2">
        <f t="shared" si="14"/>
        <v>0</v>
      </c>
      <c r="E243" s="2">
        <f>IFERROR(IPMT(Analysis!$B$23/12,B243,Analysis!$B$22*12,Analysis!$B$21),0)</f>
        <v>0</v>
      </c>
      <c r="F243" s="2">
        <f>PMT(Analysis!$B$23/12,Analysis!$B$22*12,$C$2)</f>
        <v>-1011.1799333594795</v>
      </c>
    </row>
    <row r="244" spans="2:6" x14ac:dyDescent="0.25">
      <c r="B244">
        <v>242</v>
      </c>
      <c r="C244" s="1">
        <f t="shared" si="15"/>
        <v>-1.0402345651527867E-10</v>
      </c>
      <c r="D244" s="2">
        <f t="shared" si="14"/>
        <v>0</v>
      </c>
      <c r="E244" s="2">
        <f>IFERROR(IPMT(Analysis!$B$23/12,B244,Analysis!$B$22*12,Analysis!$B$21),0)</f>
        <v>0</v>
      </c>
      <c r="F244" s="2">
        <f>PMT(Analysis!$B$23/12,Analysis!$B$22*12,$C$2)</f>
        <v>-1011.1799333594795</v>
      </c>
    </row>
    <row r="245" spans="2:6" x14ac:dyDescent="0.25">
      <c r="B245">
        <v>243</v>
      </c>
      <c r="C245" s="1">
        <f t="shared" si="15"/>
        <v>-1.0402345651527867E-10</v>
      </c>
      <c r="D245" s="2">
        <f t="shared" si="14"/>
        <v>0</v>
      </c>
      <c r="E245" s="2">
        <f>IFERROR(IPMT(Analysis!$B$23/12,B245,Analysis!$B$22*12,Analysis!$B$21),0)</f>
        <v>0</v>
      </c>
      <c r="F245" s="2">
        <f>PMT(Analysis!$B$23/12,Analysis!$B$22*12,$C$2)</f>
        <v>-1011.1799333594795</v>
      </c>
    </row>
    <row r="246" spans="2:6" x14ac:dyDescent="0.25">
      <c r="B246">
        <v>244</v>
      </c>
      <c r="C246" s="1">
        <f t="shared" si="15"/>
        <v>-1.0402345651527867E-10</v>
      </c>
      <c r="D246" s="2">
        <f t="shared" si="14"/>
        <v>0</v>
      </c>
      <c r="E246" s="2">
        <f>IFERROR(IPMT(Analysis!$B$23/12,B246,Analysis!$B$22*12,Analysis!$B$21),0)</f>
        <v>0</v>
      </c>
      <c r="F246" s="2">
        <f>PMT(Analysis!$B$23/12,Analysis!$B$22*12,$C$2)</f>
        <v>-1011.1799333594795</v>
      </c>
    </row>
    <row r="247" spans="2:6" x14ac:dyDescent="0.25">
      <c r="B247">
        <v>245</v>
      </c>
      <c r="C247" s="1">
        <f t="shared" si="15"/>
        <v>-1.0402345651527867E-10</v>
      </c>
      <c r="D247" s="2">
        <f t="shared" si="14"/>
        <v>0</v>
      </c>
      <c r="E247" s="2">
        <f>IFERROR(IPMT(Analysis!$B$23/12,B247,Analysis!$B$22*12,Analysis!$B$21),0)</f>
        <v>0</v>
      </c>
      <c r="F247" s="2">
        <f>PMT(Analysis!$B$23/12,Analysis!$B$22*12,$C$2)</f>
        <v>-1011.1799333594795</v>
      </c>
    </row>
    <row r="248" spans="2:6" x14ac:dyDescent="0.25">
      <c r="B248">
        <v>246</v>
      </c>
      <c r="C248" s="1">
        <f t="shared" si="15"/>
        <v>-1.0402345651527867E-10</v>
      </c>
      <c r="D248" s="2">
        <f t="shared" ref="D248:D311" si="16">IFERROR(IF(C247&lt;0.01,0,F248-E248),0)</f>
        <v>0</v>
      </c>
      <c r="E248" s="2">
        <f>IFERROR(IPMT(Analysis!$B$23/12,B248,Analysis!$B$22*12,Analysis!$B$21),0)</f>
        <v>0</v>
      </c>
      <c r="F248" s="2">
        <f>PMT(Analysis!$B$23/12,Analysis!$B$22*12,$C$2)</f>
        <v>-1011.1799333594795</v>
      </c>
    </row>
    <row r="249" spans="2:6" x14ac:dyDescent="0.25">
      <c r="B249">
        <v>247</v>
      </c>
      <c r="C249" s="1">
        <f t="shared" si="15"/>
        <v>-1.0402345651527867E-10</v>
      </c>
      <c r="D249" s="2">
        <f t="shared" si="16"/>
        <v>0</v>
      </c>
      <c r="E249" s="2">
        <f>IFERROR(IPMT(Analysis!$B$23/12,B249,Analysis!$B$22*12,Analysis!$B$21),0)</f>
        <v>0</v>
      </c>
      <c r="F249" s="2">
        <f>PMT(Analysis!$B$23/12,Analysis!$B$22*12,$C$2)</f>
        <v>-1011.1799333594795</v>
      </c>
    </row>
    <row r="250" spans="2:6" x14ac:dyDescent="0.25">
      <c r="B250">
        <v>248</v>
      </c>
      <c r="C250" s="1">
        <f t="shared" si="15"/>
        <v>-1.0402345651527867E-10</v>
      </c>
      <c r="D250" s="2">
        <f t="shared" si="16"/>
        <v>0</v>
      </c>
      <c r="E250" s="2">
        <f>IFERROR(IPMT(Analysis!$B$23/12,B250,Analysis!$B$22*12,Analysis!$B$21),0)</f>
        <v>0</v>
      </c>
      <c r="F250" s="2">
        <f>PMT(Analysis!$B$23/12,Analysis!$B$22*12,$C$2)</f>
        <v>-1011.1799333594795</v>
      </c>
    </row>
    <row r="251" spans="2:6" x14ac:dyDescent="0.25">
      <c r="B251">
        <v>249</v>
      </c>
      <c r="C251" s="1">
        <f t="shared" si="15"/>
        <v>-1.0402345651527867E-10</v>
      </c>
      <c r="D251" s="2">
        <f t="shared" si="16"/>
        <v>0</v>
      </c>
      <c r="E251" s="2">
        <f>IFERROR(IPMT(Analysis!$B$23/12,B251,Analysis!$B$22*12,Analysis!$B$21),0)</f>
        <v>0</v>
      </c>
      <c r="F251" s="2">
        <f>PMT(Analysis!$B$23/12,Analysis!$B$22*12,$C$2)</f>
        <v>-1011.1799333594795</v>
      </c>
    </row>
    <row r="252" spans="2:6" x14ac:dyDescent="0.25">
      <c r="B252">
        <v>250</v>
      </c>
      <c r="C252" s="1">
        <f t="shared" si="15"/>
        <v>-1.0402345651527867E-10</v>
      </c>
      <c r="D252" s="2">
        <f t="shared" si="16"/>
        <v>0</v>
      </c>
      <c r="E252" s="2">
        <f>IFERROR(IPMT(Analysis!$B$23/12,B252,Analysis!$B$22*12,Analysis!$B$21),0)</f>
        <v>0</v>
      </c>
      <c r="F252" s="2">
        <f>PMT(Analysis!$B$23/12,Analysis!$B$22*12,$C$2)</f>
        <v>-1011.1799333594795</v>
      </c>
    </row>
    <row r="253" spans="2:6" x14ac:dyDescent="0.25">
      <c r="B253">
        <v>251</v>
      </c>
      <c r="C253" s="1">
        <f t="shared" si="15"/>
        <v>-1.0402345651527867E-10</v>
      </c>
      <c r="D253" s="2">
        <f t="shared" si="16"/>
        <v>0</v>
      </c>
      <c r="E253" s="2">
        <f>IFERROR(IPMT(Analysis!$B$23/12,B253,Analysis!$B$22*12,Analysis!$B$21),0)</f>
        <v>0</v>
      </c>
      <c r="F253" s="2">
        <f>PMT(Analysis!$B$23/12,Analysis!$B$22*12,$C$2)</f>
        <v>-1011.1799333594795</v>
      </c>
    </row>
    <row r="254" spans="2:6" x14ac:dyDescent="0.25">
      <c r="B254">
        <v>252</v>
      </c>
      <c r="C254" s="1">
        <f t="shared" si="15"/>
        <v>-1.0402345651527867E-10</v>
      </c>
      <c r="D254" s="2">
        <f t="shared" si="16"/>
        <v>0</v>
      </c>
      <c r="E254" s="2">
        <f>IFERROR(IPMT(Analysis!$B$23/12,B254,Analysis!$B$22*12,Analysis!$B$21),0)</f>
        <v>0</v>
      </c>
      <c r="F254" s="2">
        <f>PMT(Analysis!$B$23/12,Analysis!$B$22*12,$C$2)</f>
        <v>-1011.1799333594795</v>
      </c>
    </row>
    <row r="255" spans="2:6" x14ac:dyDescent="0.25">
      <c r="B255">
        <v>253</v>
      </c>
      <c r="C255" s="1">
        <f t="shared" si="15"/>
        <v>-1.0402345651527867E-10</v>
      </c>
      <c r="D255" s="2">
        <f t="shared" si="16"/>
        <v>0</v>
      </c>
      <c r="E255" s="2">
        <f>IFERROR(IPMT(Analysis!$B$23/12,B255,Analysis!$B$22*12,Analysis!$B$21),0)</f>
        <v>0</v>
      </c>
      <c r="F255" s="2">
        <f>PMT(Analysis!$B$23/12,Analysis!$B$22*12,$C$2)</f>
        <v>-1011.1799333594795</v>
      </c>
    </row>
    <row r="256" spans="2:6" x14ac:dyDescent="0.25">
      <c r="B256">
        <v>254</v>
      </c>
      <c r="C256" s="1">
        <f t="shared" si="15"/>
        <v>-1.0402345651527867E-10</v>
      </c>
      <c r="D256" s="2">
        <f t="shared" si="16"/>
        <v>0</v>
      </c>
      <c r="E256" s="2">
        <f>IFERROR(IPMT(Analysis!$B$23/12,B256,Analysis!$B$22*12,Analysis!$B$21),0)</f>
        <v>0</v>
      </c>
      <c r="F256" s="2">
        <f>PMT(Analysis!$B$23/12,Analysis!$B$22*12,$C$2)</f>
        <v>-1011.1799333594795</v>
      </c>
    </row>
    <row r="257" spans="2:6" x14ac:dyDescent="0.25">
      <c r="B257">
        <v>255</v>
      </c>
      <c r="C257" s="1">
        <f t="shared" si="15"/>
        <v>-1.0402345651527867E-10</v>
      </c>
      <c r="D257" s="2">
        <f t="shared" si="16"/>
        <v>0</v>
      </c>
      <c r="E257" s="2">
        <f>IFERROR(IPMT(Analysis!$B$23/12,B257,Analysis!$B$22*12,Analysis!$B$21),0)</f>
        <v>0</v>
      </c>
      <c r="F257" s="2">
        <f>PMT(Analysis!$B$23/12,Analysis!$B$22*12,$C$2)</f>
        <v>-1011.1799333594795</v>
      </c>
    </row>
    <row r="258" spans="2:6" x14ac:dyDescent="0.25">
      <c r="B258">
        <v>256</v>
      </c>
      <c r="C258" s="1">
        <f t="shared" si="15"/>
        <v>-1.0402345651527867E-10</v>
      </c>
      <c r="D258" s="2">
        <f t="shared" si="16"/>
        <v>0</v>
      </c>
      <c r="E258" s="2">
        <f>IFERROR(IPMT(Analysis!$B$23/12,B258,Analysis!$B$22*12,Analysis!$B$21),0)</f>
        <v>0</v>
      </c>
      <c r="F258" s="2">
        <f>PMT(Analysis!$B$23/12,Analysis!$B$22*12,$C$2)</f>
        <v>-1011.1799333594795</v>
      </c>
    </row>
    <row r="259" spans="2:6" x14ac:dyDescent="0.25">
      <c r="B259">
        <v>257</v>
      </c>
      <c r="C259" s="1">
        <f t="shared" si="15"/>
        <v>-1.0402345651527867E-10</v>
      </c>
      <c r="D259" s="2">
        <f t="shared" si="16"/>
        <v>0</v>
      </c>
      <c r="E259" s="2">
        <f>IFERROR(IPMT(Analysis!$B$23/12,B259,Analysis!$B$22*12,Analysis!$B$21),0)</f>
        <v>0</v>
      </c>
      <c r="F259" s="2">
        <f>PMT(Analysis!$B$23/12,Analysis!$B$22*12,$C$2)</f>
        <v>-1011.1799333594795</v>
      </c>
    </row>
    <row r="260" spans="2:6" x14ac:dyDescent="0.25">
      <c r="B260">
        <v>258</v>
      </c>
      <c r="C260" s="1">
        <f t="shared" si="15"/>
        <v>-1.0402345651527867E-10</v>
      </c>
      <c r="D260" s="2">
        <f t="shared" si="16"/>
        <v>0</v>
      </c>
      <c r="E260" s="2">
        <f>IFERROR(IPMT(Analysis!$B$23/12,B260,Analysis!$B$22*12,Analysis!$B$21),0)</f>
        <v>0</v>
      </c>
      <c r="F260" s="2">
        <f>PMT(Analysis!$B$23/12,Analysis!$B$22*12,$C$2)</f>
        <v>-1011.1799333594795</v>
      </c>
    </row>
    <row r="261" spans="2:6" x14ac:dyDescent="0.25">
      <c r="B261">
        <v>259</v>
      </c>
      <c r="C261" s="1">
        <f t="shared" si="15"/>
        <v>-1.0402345651527867E-10</v>
      </c>
      <c r="D261" s="2">
        <f t="shared" si="16"/>
        <v>0</v>
      </c>
      <c r="E261" s="2">
        <f>IFERROR(IPMT(Analysis!$B$23/12,B261,Analysis!$B$22*12,Analysis!$B$21),0)</f>
        <v>0</v>
      </c>
      <c r="F261" s="2">
        <f>PMT(Analysis!$B$23/12,Analysis!$B$22*12,$C$2)</f>
        <v>-1011.1799333594795</v>
      </c>
    </row>
    <row r="262" spans="2:6" x14ac:dyDescent="0.25">
      <c r="B262">
        <v>260</v>
      </c>
      <c r="C262" s="1">
        <f t="shared" si="15"/>
        <v>-1.0402345651527867E-10</v>
      </c>
      <c r="D262" s="2">
        <f t="shared" si="16"/>
        <v>0</v>
      </c>
      <c r="E262" s="2">
        <f>IFERROR(IPMT(Analysis!$B$23/12,B262,Analysis!$B$22*12,Analysis!$B$21),0)</f>
        <v>0</v>
      </c>
      <c r="F262" s="2">
        <f>PMT(Analysis!$B$23/12,Analysis!$B$22*12,$C$2)</f>
        <v>-1011.1799333594795</v>
      </c>
    </row>
    <row r="263" spans="2:6" x14ac:dyDescent="0.25">
      <c r="B263">
        <v>261</v>
      </c>
      <c r="C263" s="1">
        <f t="shared" si="15"/>
        <v>-1.0402345651527867E-10</v>
      </c>
      <c r="D263" s="2">
        <f t="shared" si="16"/>
        <v>0</v>
      </c>
      <c r="E263" s="2">
        <f>IFERROR(IPMT(Analysis!$B$23/12,B263,Analysis!$B$22*12,Analysis!$B$21),0)</f>
        <v>0</v>
      </c>
      <c r="F263" s="2">
        <f>PMT(Analysis!$B$23/12,Analysis!$B$22*12,$C$2)</f>
        <v>-1011.1799333594795</v>
      </c>
    </row>
    <row r="264" spans="2:6" x14ac:dyDescent="0.25">
      <c r="B264">
        <v>262</v>
      </c>
      <c r="C264" s="1">
        <f t="shared" si="15"/>
        <v>-1.0402345651527867E-10</v>
      </c>
      <c r="D264" s="2">
        <f t="shared" si="16"/>
        <v>0</v>
      </c>
      <c r="E264" s="2">
        <f>IFERROR(IPMT(Analysis!$B$23/12,B264,Analysis!$B$22*12,Analysis!$B$21),0)</f>
        <v>0</v>
      </c>
      <c r="F264" s="2">
        <f>PMT(Analysis!$B$23/12,Analysis!$B$22*12,$C$2)</f>
        <v>-1011.1799333594795</v>
      </c>
    </row>
    <row r="265" spans="2:6" x14ac:dyDescent="0.25">
      <c r="B265">
        <v>263</v>
      </c>
      <c r="C265" s="1">
        <f t="shared" si="15"/>
        <v>-1.0402345651527867E-10</v>
      </c>
      <c r="D265" s="2">
        <f t="shared" si="16"/>
        <v>0</v>
      </c>
      <c r="E265" s="2">
        <f>IFERROR(IPMT(Analysis!$B$23/12,B265,Analysis!$B$22*12,Analysis!$B$21),0)</f>
        <v>0</v>
      </c>
      <c r="F265" s="2">
        <f>PMT(Analysis!$B$23/12,Analysis!$B$22*12,$C$2)</f>
        <v>-1011.1799333594795</v>
      </c>
    </row>
    <row r="266" spans="2:6" x14ac:dyDescent="0.25">
      <c r="B266">
        <v>264</v>
      </c>
      <c r="C266" s="1">
        <f t="shared" si="15"/>
        <v>-1.0402345651527867E-10</v>
      </c>
      <c r="D266" s="2">
        <f t="shared" si="16"/>
        <v>0</v>
      </c>
      <c r="E266" s="2">
        <f>IFERROR(IPMT(Analysis!$B$23/12,B266,Analysis!$B$22*12,Analysis!$B$21),0)</f>
        <v>0</v>
      </c>
      <c r="F266" s="2">
        <f>PMT(Analysis!$B$23/12,Analysis!$B$22*12,$C$2)</f>
        <v>-1011.1799333594795</v>
      </c>
    </row>
    <row r="267" spans="2:6" x14ac:dyDescent="0.25">
      <c r="B267">
        <v>265</v>
      </c>
      <c r="C267" s="1">
        <f t="shared" si="15"/>
        <v>-1.0402345651527867E-10</v>
      </c>
      <c r="D267" s="2">
        <f t="shared" si="16"/>
        <v>0</v>
      </c>
      <c r="E267" s="2">
        <f>IFERROR(IPMT(Analysis!$B$23/12,B267,Analysis!$B$22*12,Analysis!$B$21),0)</f>
        <v>0</v>
      </c>
      <c r="F267" s="2">
        <f>PMT(Analysis!$B$23/12,Analysis!$B$22*12,$C$2)</f>
        <v>-1011.1799333594795</v>
      </c>
    </row>
    <row r="268" spans="2:6" x14ac:dyDescent="0.25">
      <c r="B268">
        <v>266</v>
      </c>
      <c r="C268" s="1">
        <f t="shared" si="15"/>
        <v>-1.0402345651527867E-10</v>
      </c>
      <c r="D268" s="2">
        <f t="shared" si="16"/>
        <v>0</v>
      </c>
      <c r="E268" s="2">
        <f>IFERROR(IPMT(Analysis!$B$23/12,B268,Analysis!$B$22*12,Analysis!$B$21),0)</f>
        <v>0</v>
      </c>
      <c r="F268" s="2">
        <f>PMT(Analysis!$B$23/12,Analysis!$B$22*12,$C$2)</f>
        <v>-1011.1799333594795</v>
      </c>
    </row>
    <row r="269" spans="2:6" x14ac:dyDescent="0.25">
      <c r="B269">
        <v>267</v>
      </c>
      <c r="C269" s="1">
        <f t="shared" si="15"/>
        <v>-1.0402345651527867E-10</v>
      </c>
      <c r="D269" s="2">
        <f t="shared" si="16"/>
        <v>0</v>
      </c>
      <c r="E269" s="2">
        <f>IFERROR(IPMT(Analysis!$B$23/12,B269,Analysis!$B$22*12,Analysis!$B$21),0)</f>
        <v>0</v>
      </c>
      <c r="F269" s="2">
        <f>PMT(Analysis!$B$23/12,Analysis!$B$22*12,$C$2)</f>
        <v>-1011.1799333594795</v>
      </c>
    </row>
    <row r="270" spans="2:6" x14ac:dyDescent="0.25">
      <c r="B270">
        <v>268</v>
      </c>
      <c r="C270" s="1">
        <f t="shared" si="15"/>
        <v>-1.0402345651527867E-10</v>
      </c>
      <c r="D270" s="2">
        <f t="shared" si="16"/>
        <v>0</v>
      </c>
      <c r="E270" s="2">
        <f>IFERROR(IPMT(Analysis!$B$23/12,B270,Analysis!$B$22*12,Analysis!$B$21),0)</f>
        <v>0</v>
      </c>
      <c r="F270" s="2">
        <f>PMT(Analysis!$B$23/12,Analysis!$B$22*12,$C$2)</f>
        <v>-1011.1799333594795</v>
      </c>
    </row>
    <row r="271" spans="2:6" x14ac:dyDescent="0.25">
      <c r="B271">
        <v>269</v>
      </c>
      <c r="C271" s="1">
        <f t="shared" si="15"/>
        <v>-1.0402345651527867E-10</v>
      </c>
      <c r="D271" s="2">
        <f t="shared" si="16"/>
        <v>0</v>
      </c>
      <c r="E271" s="2">
        <f>IFERROR(IPMT(Analysis!$B$23/12,B271,Analysis!$B$22*12,Analysis!$B$21),0)</f>
        <v>0</v>
      </c>
      <c r="F271" s="2">
        <f>PMT(Analysis!$B$23/12,Analysis!$B$22*12,$C$2)</f>
        <v>-1011.1799333594795</v>
      </c>
    </row>
    <row r="272" spans="2:6" x14ac:dyDescent="0.25">
      <c r="B272">
        <v>270</v>
      </c>
      <c r="C272" s="1">
        <f t="shared" si="15"/>
        <v>-1.0402345651527867E-10</v>
      </c>
      <c r="D272" s="2">
        <f t="shared" si="16"/>
        <v>0</v>
      </c>
      <c r="E272" s="2">
        <f>IFERROR(IPMT(Analysis!$B$23/12,B272,Analysis!$B$22*12,Analysis!$B$21),0)</f>
        <v>0</v>
      </c>
      <c r="F272" s="2">
        <f>PMT(Analysis!$B$23/12,Analysis!$B$22*12,$C$2)</f>
        <v>-1011.1799333594795</v>
      </c>
    </row>
    <row r="273" spans="2:6" x14ac:dyDescent="0.25">
      <c r="B273">
        <v>271</v>
      </c>
      <c r="C273" s="1">
        <f t="shared" si="15"/>
        <v>-1.0402345651527867E-10</v>
      </c>
      <c r="D273" s="2">
        <f t="shared" si="16"/>
        <v>0</v>
      </c>
      <c r="E273" s="2">
        <f>IFERROR(IPMT(Analysis!$B$23/12,B273,Analysis!$B$22*12,Analysis!$B$21),0)</f>
        <v>0</v>
      </c>
      <c r="F273" s="2">
        <f>PMT(Analysis!$B$23/12,Analysis!$B$22*12,$C$2)</f>
        <v>-1011.1799333594795</v>
      </c>
    </row>
    <row r="274" spans="2:6" x14ac:dyDescent="0.25">
      <c r="B274">
        <v>272</v>
      </c>
      <c r="C274" s="1">
        <f t="shared" si="15"/>
        <v>-1.0402345651527867E-10</v>
      </c>
      <c r="D274" s="2">
        <f t="shared" si="16"/>
        <v>0</v>
      </c>
      <c r="E274" s="2">
        <f>IFERROR(IPMT(Analysis!$B$23/12,B274,Analysis!$B$22*12,Analysis!$B$21),0)</f>
        <v>0</v>
      </c>
      <c r="F274" s="2">
        <f>PMT(Analysis!$B$23/12,Analysis!$B$22*12,$C$2)</f>
        <v>-1011.1799333594795</v>
      </c>
    </row>
    <row r="275" spans="2:6" x14ac:dyDescent="0.25">
      <c r="B275">
        <v>273</v>
      </c>
      <c r="C275" s="1">
        <f t="shared" si="15"/>
        <v>-1.0402345651527867E-10</v>
      </c>
      <c r="D275" s="2">
        <f t="shared" si="16"/>
        <v>0</v>
      </c>
      <c r="E275" s="2">
        <f>IFERROR(IPMT(Analysis!$B$23/12,B275,Analysis!$B$22*12,Analysis!$B$21),0)</f>
        <v>0</v>
      </c>
      <c r="F275" s="2">
        <f>PMT(Analysis!$B$23/12,Analysis!$B$22*12,$C$2)</f>
        <v>-1011.1799333594795</v>
      </c>
    </row>
    <row r="276" spans="2:6" x14ac:dyDescent="0.25">
      <c r="B276">
        <v>274</v>
      </c>
      <c r="C276" s="1">
        <f t="shared" si="15"/>
        <v>-1.0402345651527867E-10</v>
      </c>
      <c r="D276" s="2">
        <f t="shared" si="16"/>
        <v>0</v>
      </c>
      <c r="E276" s="2">
        <f>IFERROR(IPMT(Analysis!$B$23/12,B276,Analysis!$B$22*12,Analysis!$B$21),0)</f>
        <v>0</v>
      </c>
      <c r="F276" s="2">
        <f>PMT(Analysis!$B$23/12,Analysis!$B$22*12,$C$2)</f>
        <v>-1011.1799333594795</v>
      </c>
    </row>
    <row r="277" spans="2:6" x14ac:dyDescent="0.25">
      <c r="B277">
        <v>275</v>
      </c>
      <c r="C277" s="1">
        <f t="shared" si="15"/>
        <v>-1.0402345651527867E-10</v>
      </c>
      <c r="D277" s="2">
        <f t="shared" si="16"/>
        <v>0</v>
      </c>
      <c r="E277" s="2">
        <f>IFERROR(IPMT(Analysis!$B$23/12,B277,Analysis!$B$22*12,Analysis!$B$21),0)</f>
        <v>0</v>
      </c>
      <c r="F277" s="2">
        <f>PMT(Analysis!$B$23/12,Analysis!$B$22*12,$C$2)</f>
        <v>-1011.1799333594795</v>
      </c>
    </row>
    <row r="278" spans="2:6" x14ac:dyDescent="0.25">
      <c r="B278">
        <v>276</v>
      </c>
      <c r="C278" s="1">
        <f t="shared" si="15"/>
        <v>-1.0402345651527867E-10</v>
      </c>
      <c r="D278" s="2">
        <f t="shared" si="16"/>
        <v>0</v>
      </c>
      <c r="E278" s="2">
        <f>IFERROR(IPMT(Analysis!$B$23/12,B278,Analysis!$B$22*12,Analysis!$B$21),0)</f>
        <v>0</v>
      </c>
      <c r="F278" s="2">
        <f>PMT(Analysis!$B$23/12,Analysis!$B$22*12,$C$2)</f>
        <v>-1011.1799333594795</v>
      </c>
    </row>
    <row r="279" spans="2:6" x14ac:dyDescent="0.25">
      <c r="B279">
        <v>277</v>
      </c>
      <c r="C279" s="1">
        <f t="shared" si="15"/>
        <v>-1.0402345651527867E-10</v>
      </c>
      <c r="D279" s="2">
        <f t="shared" si="16"/>
        <v>0</v>
      </c>
      <c r="E279" s="2">
        <f>IFERROR(IPMT(Analysis!$B$23/12,B279,Analysis!$B$22*12,Analysis!$B$21),0)</f>
        <v>0</v>
      </c>
      <c r="F279" s="2">
        <f>PMT(Analysis!$B$23/12,Analysis!$B$22*12,$C$2)</f>
        <v>-1011.1799333594795</v>
      </c>
    </row>
    <row r="280" spans="2:6" x14ac:dyDescent="0.25">
      <c r="B280">
        <v>278</v>
      </c>
      <c r="C280" s="1">
        <f t="shared" si="15"/>
        <v>-1.0402345651527867E-10</v>
      </c>
      <c r="D280" s="2">
        <f t="shared" si="16"/>
        <v>0</v>
      </c>
      <c r="E280" s="2">
        <f>IFERROR(IPMT(Analysis!$B$23/12,B280,Analysis!$B$22*12,Analysis!$B$21),0)</f>
        <v>0</v>
      </c>
      <c r="F280" s="2">
        <f>PMT(Analysis!$B$23/12,Analysis!$B$22*12,$C$2)</f>
        <v>-1011.1799333594795</v>
      </c>
    </row>
    <row r="281" spans="2:6" x14ac:dyDescent="0.25">
      <c r="B281">
        <v>279</v>
      </c>
      <c r="C281" s="1">
        <f t="shared" si="15"/>
        <v>-1.0402345651527867E-10</v>
      </c>
      <c r="D281" s="2">
        <f t="shared" si="16"/>
        <v>0</v>
      </c>
      <c r="E281" s="2">
        <f>IFERROR(IPMT(Analysis!$B$23/12,B281,Analysis!$B$22*12,Analysis!$B$21),0)</f>
        <v>0</v>
      </c>
      <c r="F281" s="2">
        <f>PMT(Analysis!$B$23/12,Analysis!$B$22*12,$C$2)</f>
        <v>-1011.1799333594795</v>
      </c>
    </row>
    <row r="282" spans="2:6" x14ac:dyDescent="0.25">
      <c r="B282">
        <v>280</v>
      </c>
      <c r="C282" s="1">
        <f t="shared" si="15"/>
        <v>-1.0402345651527867E-10</v>
      </c>
      <c r="D282" s="2">
        <f t="shared" si="16"/>
        <v>0</v>
      </c>
      <c r="E282" s="2">
        <f>IFERROR(IPMT(Analysis!$B$23/12,B282,Analysis!$B$22*12,Analysis!$B$21),0)</f>
        <v>0</v>
      </c>
      <c r="F282" s="2">
        <f>PMT(Analysis!$B$23/12,Analysis!$B$22*12,$C$2)</f>
        <v>-1011.1799333594795</v>
      </c>
    </row>
    <row r="283" spans="2:6" x14ac:dyDescent="0.25">
      <c r="B283">
        <v>281</v>
      </c>
      <c r="C283" s="1">
        <f t="shared" si="15"/>
        <v>-1.0402345651527867E-10</v>
      </c>
      <c r="D283" s="2">
        <f t="shared" si="16"/>
        <v>0</v>
      </c>
      <c r="E283" s="2">
        <f>IFERROR(IPMT(Analysis!$B$23/12,B283,Analysis!$B$22*12,Analysis!$B$21),0)</f>
        <v>0</v>
      </c>
      <c r="F283" s="2">
        <f>PMT(Analysis!$B$23/12,Analysis!$B$22*12,$C$2)</f>
        <v>-1011.1799333594795</v>
      </c>
    </row>
    <row r="284" spans="2:6" x14ac:dyDescent="0.25">
      <c r="B284">
        <v>282</v>
      </c>
      <c r="C284" s="1">
        <f t="shared" ref="C284:C347" si="17">C283+D284</f>
        <v>-1.0402345651527867E-10</v>
      </c>
      <c r="D284" s="2">
        <f t="shared" si="16"/>
        <v>0</v>
      </c>
      <c r="E284" s="2">
        <f>IFERROR(IPMT(Analysis!$B$23/12,B284,Analysis!$B$22*12,Analysis!$B$21),0)</f>
        <v>0</v>
      </c>
      <c r="F284" s="2">
        <f>PMT(Analysis!$B$23/12,Analysis!$B$22*12,$C$2)</f>
        <v>-1011.1799333594795</v>
      </c>
    </row>
    <row r="285" spans="2:6" x14ac:dyDescent="0.25">
      <c r="B285">
        <v>283</v>
      </c>
      <c r="C285" s="1">
        <f t="shared" si="17"/>
        <v>-1.0402345651527867E-10</v>
      </c>
      <c r="D285" s="2">
        <f t="shared" si="16"/>
        <v>0</v>
      </c>
      <c r="E285" s="2">
        <f>IFERROR(IPMT(Analysis!$B$23/12,B285,Analysis!$B$22*12,Analysis!$B$21),0)</f>
        <v>0</v>
      </c>
      <c r="F285" s="2">
        <f>PMT(Analysis!$B$23/12,Analysis!$B$22*12,$C$2)</f>
        <v>-1011.1799333594795</v>
      </c>
    </row>
    <row r="286" spans="2:6" x14ac:dyDescent="0.25">
      <c r="B286">
        <v>284</v>
      </c>
      <c r="C286" s="1">
        <f t="shared" si="17"/>
        <v>-1.0402345651527867E-10</v>
      </c>
      <c r="D286" s="2">
        <f t="shared" si="16"/>
        <v>0</v>
      </c>
      <c r="E286" s="2">
        <f>IFERROR(IPMT(Analysis!$B$23/12,B286,Analysis!$B$22*12,Analysis!$B$21),0)</f>
        <v>0</v>
      </c>
      <c r="F286" s="2">
        <f>PMT(Analysis!$B$23/12,Analysis!$B$22*12,$C$2)</f>
        <v>-1011.1799333594795</v>
      </c>
    </row>
    <row r="287" spans="2:6" x14ac:dyDescent="0.25">
      <c r="B287">
        <v>285</v>
      </c>
      <c r="C287" s="1">
        <f t="shared" si="17"/>
        <v>-1.0402345651527867E-10</v>
      </c>
      <c r="D287" s="2">
        <f t="shared" si="16"/>
        <v>0</v>
      </c>
      <c r="E287" s="2">
        <f>IFERROR(IPMT(Analysis!$B$23/12,B287,Analysis!$B$22*12,Analysis!$B$21),0)</f>
        <v>0</v>
      </c>
      <c r="F287" s="2">
        <f>PMT(Analysis!$B$23/12,Analysis!$B$22*12,$C$2)</f>
        <v>-1011.1799333594795</v>
      </c>
    </row>
    <row r="288" spans="2:6" x14ac:dyDescent="0.25">
      <c r="B288">
        <v>286</v>
      </c>
      <c r="C288" s="1">
        <f t="shared" si="17"/>
        <v>-1.0402345651527867E-10</v>
      </c>
      <c r="D288" s="2">
        <f t="shared" si="16"/>
        <v>0</v>
      </c>
      <c r="E288" s="2">
        <f>IFERROR(IPMT(Analysis!$B$23/12,B288,Analysis!$B$22*12,Analysis!$B$21),0)</f>
        <v>0</v>
      </c>
      <c r="F288" s="2">
        <f>PMT(Analysis!$B$23/12,Analysis!$B$22*12,$C$2)</f>
        <v>-1011.1799333594795</v>
      </c>
    </row>
    <row r="289" spans="2:6" x14ac:dyDescent="0.25">
      <c r="B289">
        <v>287</v>
      </c>
      <c r="C289" s="1">
        <f t="shared" si="17"/>
        <v>-1.0402345651527867E-10</v>
      </c>
      <c r="D289" s="2">
        <f t="shared" si="16"/>
        <v>0</v>
      </c>
      <c r="E289" s="2">
        <f>IFERROR(IPMT(Analysis!$B$23/12,B289,Analysis!$B$22*12,Analysis!$B$21),0)</f>
        <v>0</v>
      </c>
      <c r="F289" s="2">
        <f>PMT(Analysis!$B$23/12,Analysis!$B$22*12,$C$2)</f>
        <v>-1011.1799333594795</v>
      </c>
    </row>
    <row r="290" spans="2:6" x14ac:dyDescent="0.25">
      <c r="B290">
        <v>288</v>
      </c>
      <c r="C290" s="1">
        <f t="shared" si="17"/>
        <v>-1.0402345651527867E-10</v>
      </c>
      <c r="D290" s="2">
        <f t="shared" si="16"/>
        <v>0</v>
      </c>
      <c r="E290" s="2">
        <f>IFERROR(IPMT(Analysis!$B$23/12,B290,Analysis!$B$22*12,Analysis!$B$21),0)</f>
        <v>0</v>
      </c>
      <c r="F290" s="2">
        <f>PMT(Analysis!$B$23/12,Analysis!$B$22*12,$C$2)</f>
        <v>-1011.1799333594795</v>
      </c>
    </row>
    <row r="291" spans="2:6" x14ac:dyDescent="0.25">
      <c r="B291">
        <v>289</v>
      </c>
      <c r="C291" s="1">
        <f t="shared" si="17"/>
        <v>-1.0402345651527867E-10</v>
      </c>
      <c r="D291" s="2">
        <f t="shared" si="16"/>
        <v>0</v>
      </c>
      <c r="E291" s="2">
        <f>IFERROR(IPMT(Analysis!$B$23/12,B291,Analysis!$B$22*12,Analysis!$B$21),0)</f>
        <v>0</v>
      </c>
      <c r="F291" s="2">
        <f>PMT(Analysis!$B$23/12,Analysis!$B$22*12,$C$2)</f>
        <v>-1011.1799333594795</v>
      </c>
    </row>
    <row r="292" spans="2:6" x14ac:dyDescent="0.25">
      <c r="B292">
        <v>290</v>
      </c>
      <c r="C292" s="1">
        <f t="shared" si="17"/>
        <v>-1.0402345651527867E-10</v>
      </c>
      <c r="D292" s="2">
        <f t="shared" si="16"/>
        <v>0</v>
      </c>
      <c r="E292" s="2">
        <f>IFERROR(IPMT(Analysis!$B$23/12,B292,Analysis!$B$22*12,Analysis!$B$21),0)</f>
        <v>0</v>
      </c>
      <c r="F292" s="2">
        <f>PMT(Analysis!$B$23/12,Analysis!$B$22*12,$C$2)</f>
        <v>-1011.1799333594795</v>
      </c>
    </row>
    <row r="293" spans="2:6" x14ac:dyDescent="0.25">
      <c r="B293">
        <v>291</v>
      </c>
      <c r="C293" s="1">
        <f t="shared" si="17"/>
        <v>-1.0402345651527867E-10</v>
      </c>
      <c r="D293" s="2">
        <f t="shared" si="16"/>
        <v>0</v>
      </c>
      <c r="E293" s="2">
        <f>IFERROR(IPMT(Analysis!$B$23/12,B293,Analysis!$B$22*12,Analysis!$B$21),0)</f>
        <v>0</v>
      </c>
      <c r="F293" s="2">
        <f>PMT(Analysis!$B$23/12,Analysis!$B$22*12,$C$2)</f>
        <v>-1011.1799333594795</v>
      </c>
    </row>
    <row r="294" spans="2:6" x14ac:dyDescent="0.25">
      <c r="B294">
        <v>292</v>
      </c>
      <c r="C294" s="1">
        <f t="shared" si="17"/>
        <v>-1.0402345651527867E-10</v>
      </c>
      <c r="D294" s="2">
        <f t="shared" si="16"/>
        <v>0</v>
      </c>
      <c r="E294" s="2">
        <f>IFERROR(IPMT(Analysis!$B$23/12,B294,Analysis!$B$22*12,Analysis!$B$21),0)</f>
        <v>0</v>
      </c>
      <c r="F294" s="2">
        <f>PMT(Analysis!$B$23/12,Analysis!$B$22*12,$C$2)</f>
        <v>-1011.1799333594795</v>
      </c>
    </row>
    <row r="295" spans="2:6" x14ac:dyDescent="0.25">
      <c r="B295">
        <v>293</v>
      </c>
      <c r="C295" s="1">
        <f t="shared" si="17"/>
        <v>-1.0402345651527867E-10</v>
      </c>
      <c r="D295" s="2">
        <f t="shared" si="16"/>
        <v>0</v>
      </c>
      <c r="E295" s="2">
        <f>IFERROR(IPMT(Analysis!$B$23/12,B295,Analysis!$B$22*12,Analysis!$B$21),0)</f>
        <v>0</v>
      </c>
      <c r="F295" s="2">
        <f>PMT(Analysis!$B$23/12,Analysis!$B$22*12,$C$2)</f>
        <v>-1011.1799333594795</v>
      </c>
    </row>
    <row r="296" spans="2:6" x14ac:dyDescent="0.25">
      <c r="B296">
        <v>294</v>
      </c>
      <c r="C296" s="1">
        <f t="shared" si="17"/>
        <v>-1.0402345651527867E-10</v>
      </c>
      <c r="D296" s="2">
        <f t="shared" si="16"/>
        <v>0</v>
      </c>
      <c r="E296" s="2">
        <f>IFERROR(IPMT(Analysis!$B$23/12,B296,Analysis!$B$22*12,Analysis!$B$21),0)</f>
        <v>0</v>
      </c>
      <c r="F296" s="2">
        <f>PMT(Analysis!$B$23/12,Analysis!$B$22*12,$C$2)</f>
        <v>-1011.1799333594795</v>
      </c>
    </row>
    <row r="297" spans="2:6" x14ac:dyDescent="0.25">
      <c r="B297">
        <v>295</v>
      </c>
      <c r="C297" s="1">
        <f t="shared" si="17"/>
        <v>-1.0402345651527867E-10</v>
      </c>
      <c r="D297" s="2">
        <f t="shared" si="16"/>
        <v>0</v>
      </c>
      <c r="E297" s="2">
        <f>IFERROR(IPMT(Analysis!$B$23/12,B297,Analysis!$B$22*12,Analysis!$B$21),0)</f>
        <v>0</v>
      </c>
      <c r="F297" s="2">
        <f>PMT(Analysis!$B$23/12,Analysis!$B$22*12,$C$2)</f>
        <v>-1011.1799333594795</v>
      </c>
    </row>
    <row r="298" spans="2:6" x14ac:dyDescent="0.25">
      <c r="B298">
        <v>296</v>
      </c>
      <c r="C298" s="1">
        <f t="shared" si="17"/>
        <v>-1.0402345651527867E-10</v>
      </c>
      <c r="D298" s="2">
        <f t="shared" si="16"/>
        <v>0</v>
      </c>
      <c r="E298" s="2">
        <f>IFERROR(IPMT(Analysis!$B$23/12,B298,Analysis!$B$22*12,Analysis!$B$21),0)</f>
        <v>0</v>
      </c>
      <c r="F298" s="2">
        <f>PMT(Analysis!$B$23/12,Analysis!$B$22*12,$C$2)</f>
        <v>-1011.1799333594795</v>
      </c>
    </row>
    <row r="299" spans="2:6" x14ac:dyDescent="0.25">
      <c r="B299">
        <v>297</v>
      </c>
      <c r="C299" s="1">
        <f t="shared" si="17"/>
        <v>-1.0402345651527867E-10</v>
      </c>
      <c r="D299" s="2">
        <f t="shared" si="16"/>
        <v>0</v>
      </c>
      <c r="E299" s="2">
        <f>IFERROR(IPMT(Analysis!$B$23/12,B299,Analysis!$B$22*12,Analysis!$B$21),0)</f>
        <v>0</v>
      </c>
      <c r="F299" s="2">
        <f>PMT(Analysis!$B$23/12,Analysis!$B$22*12,$C$2)</f>
        <v>-1011.1799333594795</v>
      </c>
    </row>
    <row r="300" spans="2:6" x14ac:dyDescent="0.25">
      <c r="B300">
        <v>298</v>
      </c>
      <c r="C300" s="1">
        <f t="shared" si="17"/>
        <v>-1.0402345651527867E-10</v>
      </c>
      <c r="D300" s="2">
        <f t="shared" si="16"/>
        <v>0</v>
      </c>
      <c r="E300" s="2">
        <f>IFERROR(IPMT(Analysis!$B$23/12,B300,Analysis!$B$22*12,Analysis!$B$21),0)</f>
        <v>0</v>
      </c>
      <c r="F300" s="2">
        <f>PMT(Analysis!$B$23/12,Analysis!$B$22*12,$C$2)</f>
        <v>-1011.1799333594795</v>
      </c>
    </row>
    <row r="301" spans="2:6" x14ac:dyDescent="0.25">
      <c r="B301">
        <v>299</v>
      </c>
      <c r="C301" s="1">
        <f t="shared" si="17"/>
        <v>-1.0402345651527867E-10</v>
      </c>
      <c r="D301" s="2">
        <f t="shared" si="16"/>
        <v>0</v>
      </c>
      <c r="E301" s="2">
        <f>IFERROR(IPMT(Analysis!$B$23/12,B301,Analysis!$B$22*12,Analysis!$B$21),0)</f>
        <v>0</v>
      </c>
      <c r="F301" s="2">
        <f>PMT(Analysis!$B$23/12,Analysis!$B$22*12,$C$2)</f>
        <v>-1011.1799333594795</v>
      </c>
    </row>
    <row r="302" spans="2:6" x14ac:dyDescent="0.25">
      <c r="B302">
        <v>300</v>
      </c>
      <c r="C302" s="1">
        <f t="shared" si="17"/>
        <v>-1.0402345651527867E-10</v>
      </c>
      <c r="D302" s="2">
        <f t="shared" si="16"/>
        <v>0</v>
      </c>
      <c r="E302" s="2">
        <f>IFERROR(IPMT(Analysis!$B$23/12,B302,Analysis!$B$22*12,Analysis!$B$21),0)</f>
        <v>0</v>
      </c>
      <c r="F302" s="2">
        <f>PMT(Analysis!$B$23/12,Analysis!$B$22*12,$C$2)</f>
        <v>-1011.1799333594795</v>
      </c>
    </row>
    <row r="303" spans="2:6" x14ac:dyDescent="0.25">
      <c r="B303">
        <v>301</v>
      </c>
      <c r="C303" s="1">
        <f t="shared" si="17"/>
        <v>-1.0402345651527867E-10</v>
      </c>
      <c r="D303" s="2">
        <f t="shared" si="16"/>
        <v>0</v>
      </c>
      <c r="E303" s="2">
        <f>IFERROR(IPMT(Analysis!$B$23/12,B303,Analysis!$B$22*12,Analysis!$B$21),0)</f>
        <v>0</v>
      </c>
      <c r="F303" s="2">
        <f>PMT(Analysis!$B$23/12,Analysis!$B$22*12,$C$2)</f>
        <v>-1011.1799333594795</v>
      </c>
    </row>
    <row r="304" spans="2:6" x14ac:dyDescent="0.25">
      <c r="B304">
        <v>302</v>
      </c>
      <c r="C304" s="1">
        <f t="shared" si="17"/>
        <v>-1.0402345651527867E-10</v>
      </c>
      <c r="D304" s="2">
        <f t="shared" si="16"/>
        <v>0</v>
      </c>
      <c r="E304" s="2">
        <f>IFERROR(IPMT(Analysis!$B$23/12,B304,Analysis!$B$22*12,Analysis!$B$21),0)</f>
        <v>0</v>
      </c>
      <c r="F304" s="2">
        <f>PMT(Analysis!$B$23/12,Analysis!$B$22*12,$C$2)</f>
        <v>-1011.1799333594795</v>
      </c>
    </row>
    <row r="305" spans="2:6" x14ac:dyDescent="0.25">
      <c r="B305">
        <v>303</v>
      </c>
      <c r="C305" s="1">
        <f t="shared" si="17"/>
        <v>-1.0402345651527867E-10</v>
      </c>
      <c r="D305" s="2">
        <f t="shared" si="16"/>
        <v>0</v>
      </c>
      <c r="E305" s="2">
        <f>IFERROR(IPMT(Analysis!$B$23/12,B305,Analysis!$B$22*12,Analysis!$B$21),0)</f>
        <v>0</v>
      </c>
      <c r="F305" s="2">
        <f>PMT(Analysis!$B$23/12,Analysis!$B$22*12,$C$2)</f>
        <v>-1011.1799333594795</v>
      </c>
    </row>
    <row r="306" spans="2:6" x14ac:dyDescent="0.25">
      <c r="B306">
        <v>304</v>
      </c>
      <c r="C306" s="1">
        <f t="shared" si="17"/>
        <v>-1.0402345651527867E-10</v>
      </c>
      <c r="D306" s="2">
        <f t="shared" si="16"/>
        <v>0</v>
      </c>
      <c r="E306" s="2">
        <f>IFERROR(IPMT(Analysis!$B$23/12,B306,Analysis!$B$22*12,Analysis!$B$21),0)</f>
        <v>0</v>
      </c>
      <c r="F306" s="2">
        <f>PMT(Analysis!$B$23/12,Analysis!$B$22*12,$C$2)</f>
        <v>-1011.1799333594795</v>
      </c>
    </row>
    <row r="307" spans="2:6" x14ac:dyDescent="0.25">
      <c r="B307">
        <v>305</v>
      </c>
      <c r="C307" s="1">
        <f t="shared" si="17"/>
        <v>-1.0402345651527867E-10</v>
      </c>
      <c r="D307" s="2">
        <f t="shared" si="16"/>
        <v>0</v>
      </c>
      <c r="E307" s="2">
        <f>IFERROR(IPMT(Analysis!$B$23/12,B307,Analysis!$B$22*12,Analysis!$B$21),0)</f>
        <v>0</v>
      </c>
      <c r="F307" s="2">
        <f>PMT(Analysis!$B$23/12,Analysis!$B$22*12,$C$2)</f>
        <v>-1011.1799333594795</v>
      </c>
    </row>
    <row r="308" spans="2:6" x14ac:dyDescent="0.25">
      <c r="B308">
        <v>306</v>
      </c>
      <c r="C308" s="1">
        <f t="shared" si="17"/>
        <v>-1.0402345651527867E-10</v>
      </c>
      <c r="D308" s="2">
        <f t="shared" si="16"/>
        <v>0</v>
      </c>
      <c r="E308" s="2">
        <f>IFERROR(IPMT(Analysis!$B$23/12,B308,Analysis!$B$22*12,Analysis!$B$21),0)</f>
        <v>0</v>
      </c>
      <c r="F308" s="2">
        <f>PMT(Analysis!$B$23/12,Analysis!$B$22*12,$C$2)</f>
        <v>-1011.1799333594795</v>
      </c>
    </row>
    <row r="309" spans="2:6" x14ac:dyDescent="0.25">
      <c r="B309">
        <v>307</v>
      </c>
      <c r="C309" s="1">
        <f t="shared" si="17"/>
        <v>-1.0402345651527867E-10</v>
      </c>
      <c r="D309" s="2">
        <f t="shared" si="16"/>
        <v>0</v>
      </c>
      <c r="E309" s="2">
        <f>IFERROR(IPMT(Analysis!$B$23/12,B309,Analysis!$B$22*12,Analysis!$B$21),0)</f>
        <v>0</v>
      </c>
      <c r="F309" s="2">
        <f>PMT(Analysis!$B$23/12,Analysis!$B$22*12,$C$2)</f>
        <v>-1011.1799333594795</v>
      </c>
    </row>
    <row r="310" spans="2:6" x14ac:dyDescent="0.25">
      <c r="B310">
        <v>308</v>
      </c>
      <c r="C310" s="1">
        <f t="shared" si="17"/>
        <v>-1.0402345651527867E-10</v>
      </c>
      <c r="D310" s="2">
        <f t="shared" si="16"/>
        <v>0</v>
      </c>
      <c r="E310" s="2">
        <f>IFERROR(IPMT(Analysis!$B$23/12,B310,Analysis!$B$22*12,Analysis!$B$21),0)</f>
        <v>0</v>
      </c>
      <c r="F310" s="2">
        <f>PMT(Analysis!$B$23/12,Analysis!$B$22*12,$C$2)</f>
        <v>-1011.1799333594795</v>
      </c>
    </row>
    <row r="311" spans="2:6" x14ac:dyDescent="0.25">
      <c r="B311">
        <v>309</v>
      </c>
      <c r="C311" s="1">
        <f t="shared" si="17"/>
        <v>-1.0402345651527867E-10</v>
      </c>
      <c r="D311" s="2">
        <f t="shared" si="16"/>
        <v>0</v>
      </c>
      <c r="E311" s="2">
        <f>IFERROR(IPMT(Analysis!$B$23/12,B311,Analysis!$B$22*12,Analysis!$B$21),0)</f>
        <v>0</v>
      </c>
      <c r="F311" s="2">
        <f>PMT(Analysis!$B$23/12,Analysis!$B$22*12,$C$2)</f>
        <v>-1011.1799333594795</v>
      </c>
    </row>
    <row r="312" spans="2:6" x14ac:dyDescent="0.25">
      <c r="B312">
        <v>310</v>
      </c>
      <c r="C312" s="1">
        <f t="shared" si="17"/>
        <v>-1.0402345651527867E-10</v>
      </c>
      <c r="D312" s="2">
        <f t="shared" ref="D312:D362" si="18">IFERROR(IF(C311&lt;0.01,0,F312-E312),0)</f>
        <v>0</v>
      </c>
      <c r="E312" s="2">
        <f>IFERROR(IPMT(Analysis!$B$23/12,B312,Analysis!$B$22*12,Analysis!$B$21),0)</f>
        <v>0</v>
      </c>
      <c r="F312" s="2">
        <f>PMT(Analysis!$B$23/12,Analysis!$B$22*12,$C$2)</f>
        <v>-1011.1799333594795</v>
      </c>
    </row>
    <row r="313" spans="2:6" x14ac:dyDescent="0.25">
      <c r="B313">
        <v>311</v>
      </c>
      <c r="C313" s="1">
        <f t="shared" si="17"/>
        <v>-1.0402345651527867E-10</v>
      </c>
      <c r="D313" s="2">
        <f t="shared" si="18"/>
        <v>0</v>
      </c>
      <c r="E313" s="2">
        <f>IFERROR(IPMT(Analysis!$B$23/12,B313,Analysis!$B$22*12,Analysis!$B$21),0)</f>
        <v>0</v>
      </c>
      <c r="F313" s="2">
        <f>PMT(Analysis!$B$23/12,Analysis!$B$22*12,$C$2)</f>
        <v>-1011.1799333594795</v>
      </c>
    </row>
    <row r="314" spans="2:6" x14ac:dyDescent="0.25">
      <c r="B314">
        <v>312</v>
      </c>
      <c r="C314" s="1">
        <f t="shared" si="17"/>
        <v>-1.0402345651527867E-10</v>
      </c>
      <c r="D314" s="2">
        <f t="shared" si="18"/>
        <v>0</v>
      </c>
      <c r="E314" s="2">
        <f>IFERROR(IPMT(Analysis!$B$23/12,B314,Analysis!$B$22*12,Analysis!$B$21),0)</f>
        <v>0</v>
      </c>
      <c r="F314" s="2">
        <f>PMT(Analysis!$B$23/12,Analysis!$B$22*12,$C$2)</f>
        <v>-1011.1799333594795</v>
      </c>
    </row>
    <row r="315" spans="2:6" x14ac:dyDescent="0.25">
      <c r="B315">
        <v>313</v>
      </c>
      <c r="C315" s="1">
        <f t="shared" si="17"/>
        <v>-1.0402345651527867E-10</v>
      </c>
      <c r="D315" s="2">
        <f t="shared" si="18"/>
        <v>0</v>
      </c>
      <c r="E315" s="2">
        <f>IFERROR(IPMT(Analysis!$B$23/12,B315,Analysis!$B$22*12,Analysis!$B$21),0)</f>
        <v>0</v>
      </c>
      <c r="F315" s="2">
        <f>PMT(Analysis!$B$23/12,Analysis!$B$22*12,$C$2)</f>
        <v>-1011.1799333594795</v>
      </c>
    </row>
    <row r="316" spans="2:6" x14ac:dyDescent="0.25">
      <c r="B316">
        <v>314</v>
      </c>
      <c r="C316" s="1">
        <f t="shared" si="17"/>
        <v>-1.0402345651527867E-10</v>
      </c>
      <c r="D316" s="2">
        <f t="shared" si="18"/>
        <v>0</v>
      </c>
      <c r="E316" s="2">
        <f>IFERROR(IPMT(Analysis!$B$23/12,B316,Analysis!$B$22*12,Analysis!$B$21),0)</f>
        <v>0</v>
      </c>
      <c r="F316" s="2">
        <f>PMT(Analysis!$B$23/12,Analysis!$B$22*12,$C$2)</f>
        <v>-1011.1799333594795</v>
      </c>
    </row>
    <row r="317" spans="2:6" x14ac:dyDescent="0.25">
      <c r="B317">
        <v>315</v>
      </c>
      <c r="C317" s="1">
        <f t="shared" si="17"/>
        <v>-1.0402345651527867E-10</v>
      </c>
      <c r="D317" s="2">
        <f t="shared" si="18"/>
        <v>0</v>
      </c>
      <c r="E317" s="2">
        <f>IFERROR(IPMT(Analysis!$B$23/12,B317,Analysis!$B$22*12,Analysis!$B$21),0)</f>
        <v>0</v>
      </c>
      <c r="F317" s="2">
        <f>PMT(Analysis!$B$23/12,Analysis!$B$22*12,$C$2)</f>
        <v>-1011.1799333594795</v>
      </c>
    </row>
    <row r="318" spans="2:6" x14ac:dyDescent="0.25">
      <c r="B318">
        <v>316</v>
      </c>
      <c r="C318" s="1">
        <f t="shared" si="17"/>
        <v>-1.0402345651527867E-10</v>
      </c>
      <c r="D318" s="2">
        <f t="shared" si="18"/>
        <v>0</v>
      </c>
      <c r="E318" s="2">
        <f>IFERROR(IPMT(Analysis!$B$23/12,B318,Analysis!$B$22*12,Analysis!$B$21),0)</f>
        <v>0</v>
      </c>
      <c r="F318" s="2">
        <f>PMT(Analysis!$B$23/12,Analysis!$B$22*12,$C$2)</f>
        <v>-1011.1799333594795</v>
      </c>
    </row>
    <row r="319" spans="2:6" x14ac:dyDescent="0.25">
      <c r="B319">
        <v>317</v>
      </c>
      <c r="C319" s="1">
        <f t="shared" si="17"/>
        <v>-1.0402345651527867E-10</v>
      </c>
      <c r="D319" s="2">
        <f t="shared" si="18"/>
        <v>0</v>
      </c>
      <c r="E319" s="2">
        <f>IFERROR(IPMT(Analysis!$B$23/12,B319,Analysis!$B$22*12,Analysis!$B$21),0)</f>
        <v>0</v>
      </c>
      <c r="F319" s="2">
        <f>PMT(Analysis!$B$23/12,Analysis!$B$22*12,$C$2)</f>
        <v>-1011.1799333594795</v>
      </c>
    </row>
    <row r="320" spans="2:6" x14ac:dyDescent="0.25">
      <c r="B320">
        <v>318</v>
      </c>
      <c r="C320" s="1">
        <f t="shared" si="17"/>
        <v>-1.0402345651527867E-10</v>
      </c>
      <c r="D320" s="2">
        <f t="shared" si="18"/>
        <v>0</v>
      </c>
      <c r="E320" s="2">
        <f>IFERROR(IPMT(Analysis!$B$23/12,B320,Analysis!$B$22*12,Analysis!$B$21),0)</f>
        <v>0</v>
      </c>
      <c r="F320" s="2">
        <f>PMT(Analysis!$B$23/12,Analysis!$B$22*12,$C$2)</f>
        <v>-1011.1799333594795</v>
      </c>
    </row>
    <row r="321" spans="2:6" x14ac:dyDescent="0.25">
      <c r="B321">
        <v>319</v>
      </c>
      <c r="C321" s="1">
        <f t="shared" si="17"/>
        <v>-1.0402345651527867E-10</v>
      </c>
      <c r="D321" s="2">
        <f t="shared" si="18"/>
        <v>0</v>
      </c>
      <c r="E321" s="2">
        <f>IFERROR(IPMT(Analysis!$B$23/12,B321,Analysis!$B$22*12,Analysis!$B$21),0)</f>
        <v>0</v>
      </c>
      <c r="F321" s="2">
        <f>PMT(Analysis!$B$23/12,Analysis!$B$22*12,$C$2)</f>
        <v>-1011.1799333594795</v>
      </c>
    </row>
    <row r="322" spans="2:6" x14ac:dyDescent="0.25">
      <c r="B322">
        <v>320</v>
      </c>
      <c r="C322" s="1">
        <f t="shared" si="17"/>
        <v>-1.0402345651527867E-10</v>
      </c>
      <c r="D322" s="2">
        <f t="shared" si="18"/>
        <v>0</v>
      </c>
      <c r="E322" s="2">
        <f>IFERROR(IPMT(Analysis!$B$23/12,B322,Analysis!$B$22*12,Analysis!$B$21),0)</f>
        <v>0</v>
      </c>
      <c r="F322" s="2">
        <f>PMT(Analysis!$B$23/12,Analysis!$B$22*12,$C$2)</f>
        <v>-1011.1799333594795</v>
      </c>
    </row>
    <row r="323" spans="2:6" x14ac:dyDescent="0.25">
      <c r="B323">
        <v>321</v>
      </c>
      <c r="C323" s="1">
        <f t="shared" si="17"/>
        <v>-1.0402345651527867E-10</v>
      </c>
      <c r="D323" s="2">
        <f t="shared" si="18"/>
        <v>0</v>
      </c>
      <c r="E323" s="2">
        <f>IFERROR(IPMT(Analysis!$B$23/12,B323,Analysis!$B$22*12,Analysis!$B$21),0)</f>
        <v>0</v>
      </c>
      <c r="F323" s="2">
        <f>PMT(Analysis!$B$23/12,Analysis!$B$22*12,$C$2)</f>
        <v>-1011.1799333594795</v>
      </c>
    </row>
    <row r="324" spans="2:6" x14ac:dyDescent="0.25">
      <c r="B324">
        <v>322</v>
      </c>
      <c r="C324" s="1">
        <f t="shared" si="17"/>
        <v>-1.0402345651527867E-10</v>
      </c>
      <c r="D324" s="2">
        <f t="shared" si="18"/>
        <v>0</v>
      </c>
      <c r="E324" s="2">
        <f>IFERROR(IPMT(Analysis!$B$23/12,B324,Analysis!$B$22*12,Analysis!$B$21),0)</f>
        <v>0</v>
      </c>
      <c r="F324" s="2">
        <f>PMT(Analysis!$B$23/12,Analysis!$B$22*12,$C$2)</f>
        <v>-1011.1799333594795</v>
      </c>
    </row>
    <row r="325" spans="2:6" x14ac:dyDescent="0.25">
      <c r="B325">
        <v>323</v>
      </c>
      <c r="C325" s="1">
        <f t="shared" si="17"/>
        <v>-1.0402345651527867E-10</v>
      </c>
      <c r="D325" s="2">
        <f t="shared" si="18"/>
        <v>0</v>
      </c>
      <c r="E325" s="2">
        <f>IFERROR(IPMT(Analysis!$B$23/12,B325,Analysis!$B$22*12,Analysis!$B$21),0)</f>
        <v>0</v>
      </c>
      <c r="F325" s="2">
        <f>PMT(Analysis!$B$23/12,Analysis!$B$22*12,$C$2)</f>
        <v>-1011.1799333594795</v>
      </c>
    </row>
    <row r="326" spans="2:6" x14ac:dyDescent="0.25">
      <c r="B326">
        <v>324</v>
      </c>
      <c r="C326" s="1">
        <f t="shared" si="17"/>
        <v>-1.0402345651527867E-10</v>
      </c>
      <c r="D326" s="2">
        <f t="shared" si="18"/>
        <v>0</v>
      </c>
      <c r="E326" s="2">
        <f>IFERROR(IPMT(Analysis!$B$23/12,B326,Analysis!$B$22*12,Analysis!$B$21),0)</f>
        <v>0</v>
      </c>
      <c r="F326" s="2">
        <f>PMT(Analysis!$B$23/12,Analysis!$B$22*12,$C$2)</f>
        <v>-1011.1799333594795</v>
      </c>
    </row>
    <row r="327" spans="2:6" x14ac:dyDescent="0.25">
      <c r="B327">
        <v>325</v>
      </c>
      <c r="C327" s="1">
        <f t="shared" si="17"/>
        <v>-1.0402345651527867E-10</v>
      </c>
      <c r="D327" s="2">
        <f t="shared" si="18"/>
        <v>0</v>
      </c>
      <c r="E327" s="2">
        <f>IFERROR(IPMT(Analysis!$B$23/12,B327,Analysis!$B$22*12,Analysis!$B$21),0)</f>
        <v>0</v>
      </c>
      <c r="F327" s="2">
        <f>PMT(Analysis!$B$23/12,Analysis!$B$22*12,$C$2)</f>
        <v>-1011.1799333594795</v>
      </c>
    </row>
    <row r="328" spans="2:6" x14ac:dyDescent="0.25">
      <c r="B328">
        <v>326</v>
      </c>
      <c r="C328" s="1">
        <f t="shared" si="17"/>
        <v>-1.0402345651527867E-10</v>
      </c>
      <c r="D328" s="2">
        <f t="shared" si="18"/>
        <v>0</v>
      </c>
      <c r="E328" s="2">
        <f>IFERROR(IPMT(Analysis!$B$23/12,B328,Analysis!$B$22*12,Analysis!$B$21),0)</f>
        <v>0</v>
      </c>
      <c r="F328" s="2">
        <f>PMT(Analysis!$B$23/12,Analysis!$B$22*12,$C$2)</f>
        <v>-1011.1799333594795</v>
      </c>
    </row>
    <row r="329" spans="2:6" x14ac:dyDescent="0.25">
      <c r="B329">
        <v>327</v>
      </c>
      <c r="C329" s="1">
        <f t="shared" si="17"/>
        <v>-1.0402345651527867E-10</v>
      </c>
      <c r="D329" s="2">
        <f t="shared" si="18"/>
        <v>0</v>
      </c>
      <c r="E329" s="2">
        <f>IFERROR(IPMT(Analysis!$B$23/12,B329,Analysis!$B$22*12,Analysis!$B$21),0)</f>
        <v>0</v>
      </c>
      <c r="F329" s="2">
        <f>PMT(Analysis!$B$23/12,Analysis!$B$22*12,$C$2)</f>
        <v>-1011.1799333594795</v>
      </c>
    </row>
    <row r="330" spans="2:6" x14ac:dyDescent="0.25">
      <c r="B330">
        <v>328</v>
      </c>
      <c r="C330" s="1">
        <f t="shared" si="17"/>
        <v>-1.0402345651527867E-10</v>
      </c>
      <c r="D330" s="2">
        <f t="shared" si="18"/>
        <v>0</v>
      </c>
      <c r="E330" s="2">
        <f>IFERROR(IPMT(Analysis!$B$23/12,B330,Analysis!$B$22*12,Analysis!$B$21),0)</f>
        <v>0</v>
      </c>
      <c r="F330" s="2">
        <f>PMT(Analysis!$B$23/12,Analysis!$B$22*12,$C$2)</f>
        <v>-1011.1799333594795</v>
      </c>
    </row>
    <row r="331" spans="2:6" x14ac:dyDescent="0.25">
      <c r="B331">
        <v>329</v>
      </c>
      <c r="C331" s="1">
        <f t="shared" si="17"/>
        <v>-1.0402345651527867E-10</v>
      </c>
      <c r="D331" s="2">
        <f t="shared" si="18"/>
        <v>0</v>
      </c>
      <c r="E331" s="2">
        <f>IFERROR(IPMT(Analysis!$B$23/12,B331,Analysis!$B$22*12,Analysis!$B$21),0)</f>
        <v>0</v>
      </c>
      <c r="F331" s="2">
        <f>PMT(Analysis!$B$23/12,Analysis!$B$22*12,$C$2)</f>
        <v>-1011.1799333594795</v>
      </c>
    </row>
    <row r="332" spans="2:6" x14ac:dyDescent="0.25">
      <c r="B332">
        <v>330</v>
      </c>
      <c r="C332" s="1">
        <f t="shared" si="17"/>
        <v>-1.0402345651527867E-10</v>
      </c>
      <c r="D332" s="2">
        <f t="shared" si="18"/>
        <v>0</v>
      </c>
      <c r="E332" s="2">
        <f>IFERROR(IPMT(Analysis!$B$23/12,B332,Analysis!$B$22*12,Analysis!$B$21),0)</f>
        <v>0</v>
      </c>
      <c r="F332" s="2">
        <f>PMT(Analysis!$B$23/12,Analysis!$B$22*12,$C$2)</f>
        <v>-1011.1799333594795</v>
      </c>
    </row>
    <row r="333" spans="2:6" x14ac:dyDescent="0.25">
      <c r="B333">
        <v>331</v>
      </c>
      <c r="C333" s="1">
        <f t="shared" si="17"/>
        <v>-1.0402345651527867E-10</v>
      </c>
      <c r="D333" s="2">
        <f t="shared" si="18"/>
        <v>0</v>
      </c>
      <c r="E333" s="2">
        <f>IFERROR(IPMT(Analysis!$B$23/12,B333,Analysis!$B$22*12,Analysis!$B$21),0)</f>
        <v>0</v>
      </c>
      <c r="F333" s="2">
        <f>PMT(Analysis!$B$23/12,Analysis!$B$22*12,$C$2)</f>
        <v>-1011.1799333594795</v>
      </c>
    </row>
    <row r="334" spans="2:6" x14ac:dyDescent="0.25">
      <c r="B334">
        <v>332</v>
      </c>
      <c r="C334" s="1">
        <f t="shared" si="17"/>
        <v>-1.0402345651527867E-10</v>
      </c>
      <c r="D334" s="2">
        <f t="shared" si="18"/>
        <v>0</v>
      </c>
      <c r="E334" s="2">
        <f>IFERROR(IPMT(Analysis!$B$23/12,B334,Analysis!$B$22*12,Analysis!$B$21),0)</f>
        <v>0</v>
      </c>
      <c r="F334" s="2">
        <f>PMT(Analysis!$B$23/12,Analysis!$B$22*12,$C$2)</f>
        <v>-1011.1799333594795</v>
      </c>
    </row>
    <row r="335" spans="2:6" x14ac:dyDescent="0.25">
      <c r="B335">
        <v>333</v>
      </c>
      <c r="C335" s="1">
        <f t="shared" si="17"/>
        <v>-1.0402345651527867E-10</v>
      </c>
      <c r="D335" s="2">
        <f t="shared" si="18"/>
        <v>0</v>
      </c>
      <c r="E335" s="2">
        <f>IFERROR(IPMT(Analysis!$B$23/12,B335,Analysis!$B$22*12,Analysis!$B$21),0)</f>
        <v>0</v>
      </c>
      <c r="F335" s="2">
        <f>PMT(Analysis!$B$23/12,Analysis!$B$22*12,$C$2)</f>
        <v>-1011.1799333594795</v>
      </c>
    </row>
    <row r="336" spans="2:6" x14ac:dyDescent="0.25">
      <c r="B336">
        <v>334</v>
      </c>
      <c r="C336" s="1">
        <f t="shared" si="17"/>
        <v>-1.0402345651527867E-10</v>
      </c>
      <c r="D336" s="2">
        <f t="shared" si="18"/>
        <v>0</v>
      </c>
      <c r="E336" s="2">
        <f>IFERROR(IPMT(Analysis!$B$23/12,B336,Analysis!$B$22*12,Analysis!$B$21),0)</f>
        <v>0</v>
      </c>
      <c r="F336" s="2">
        <f>PMT(Analysis!$B$23/12,Analysis!$B$22*12,$C$2)</f>
        <v>-1011.1799333594795</v>
      </c>
    </row>
    <row r="337" spans="2:6" x14ac:dyDescent="0.25">
      <c r="B337">
        <v>335</v>
      </c>
      <c r="C337" s="1">
        <f t="shared" si="17"/>
        <v>-1.0402345651527867E-10</v>
      </c>
      <c r="D337" s="2">
        <f t="shared" si="18"/>
        <v>0</v>
      </c>
      <c r="E337" s="2">
        <f>IFERROR(IPMT(Analysis!$B$23/12,B337,Analysis!$B$22*12,Analysis!$B$21),0)</f>
        <v>0</v>
      </c>
      <c r="F337" s="2">
        <f>PMT(Analysis!$B$23/12,Analysis!$B$22*12,$C$2)</f>
        <v>-1011.1799333594795</v>
      </c>
    </row>
    <row r="338" spans="2:6" x14ac:dyDescent="0.25">
      <c r="B338">
        <v>336</v>
      </c>
      <c r="C338" s="1">
        <f t="shared" si="17"/>
        <v>-1.0402345651527867E-10</v>
      </c>
      <c r="D338" s="2">
        <f t="shared" si="18"/>
        <v>0</v>
      </c>
      <c r="E338" s="2">
        <f>IFERROR(IPMT(Analysis!$B$23/12,B338,Analysis!$B$22*12,Analysis!$B$21),0)</f>
        <v>0</v>
      </c>
      <c r="F338" s="2">
        <f>PMT(Analysis!$B$23/12,Analysis!$B$22*12,$C$2)</f>
        <v>-1011.1799333594795</v>
      </c>
    </row>
    <row r="339" spans="2:6" x14ac:dyDescent="0.25">
      <c r="B339">
        <v>337</v>
      </c>
      <c r="C339" s="1">
        <f t="shared" si="17"/>
        <v>-1.0402345651527867E-10</v>
      </c>
      <c r="D339" s="2">
        <f t="shared" si="18"/>
        <v>0</v>
      </c>
      <c r="E339" s="2">
        <f>IFERROR(IPMT(Analysis!$B$23/12,B339,Analysis!$B$22*12,Analysis!$B$21),0)</f>
        <v>0</v>
      </c>
      <c r="F339" s="2">
        <f>PMT(Analysis!$B$23/12,Analysis!$B$22*12,$C$2)</f>
        <v>-1011.1799333594795</v>
      </c>
    </row>
    <row r="340" spans="2:6" x14ac:dyDescent="0.25">
      <c r="B340">
        <v>338</v>
      </c>
      <c r="C340" s="1">
        <f t="shared" si="17"/>
        <v>-1.0402345651527867E-10</v>
      </c>
      <c r="D340" s="2">
        <f t="shared" si="18"/>
        <v>0</v>
      </c>
      <c r="E340" s="2">
        <f>IFERROR(IPMT(Analysis!$B$23/12,B340,Analysis!$B$22*12,Analysis!$B$21),0)</f>
        <v>0</v>
      </c>
      <c r="F340" s="2">
        <f>PMT(Analysis!$B$23/12,Analysis!$B$22*12,$C$2)</f>
        <v>-1011.1799333594795</v>
      </c>
    </row>
    <row r="341" spans="2:6" x14ac:dyDescent="0.25">
      <c r="B341">
        <v>339</v>
      </c>
      <c r="C341" s="1">
        <f t="shared" si="17"/>
        <v>-1.0402345651527867E-10</v>
      </c>
      <c r="D341" s="2">
        <f t="shared" si="18"/>
        <v>0</v>
      </c>
      <c r="E341" s="2">
        <f>IFERROR(IPMT(Analysis!$B$23/12,B341,Analysis!$B$22*12,Analysis!$B$21),0)</f>
        <v>0</v>
      </c>
      <c r="F341" s="2">
        <f>PMT(Analysis!$B$23/12,Analysis!$B$22*12,$C$2)</f>
        <v>-1011.1799333594795</v>
      </c>
    </row>
    <row r="342" spans="2:6" x14ac:dyDescent="0.25">
      <c r="B342">
        <v>340</v>
      </c>
      <c r="C342" s="1">
        <f t="shared" si="17"/>
        <v>-1.0402345651527867E-10</v>
      </c>
      <c r="D342" s="2">
        <f t="shared" si="18"/>
        <v>0</v>
      </c>
      <c r="E342" s="2">
        <f>IFERROR(IPMT(Analysis!$B$23/12,B342,Analysis!$B$22*12,Analysis!$B$21),0)</f>
        <v>0</v>
      </c>
      <c r="F342" s="2">
        <f>PMT(Analysis!$B$23/12,Analysis!$B$22*12,$C$2)</f>
        <v>-1011.1799333594795</v>
      </c>
    </row>
    <row r="343" spans="2:6" x14ac:dyDescent="0.25">
      <c r="B343">
        <v>341</v>
      </c>
      <c r="C343" s="1">
        <f t="shared" si="17"/>
        <v>-1.0402345651527867E-10</v>
      </c>
      <c r="D343" s="2">
        <f t="shared" si="18"/>
        <v>0</v>
      </c>
      <c r="E343" s="2">
        <f>IFERROR(IPMT(Analysis!$B$23/12,B343,Analysis!$B$22*12,Analysis!$B$21),0)</f>
        <v>0</v>
      </c>
      <c r="F343" s="2">
        <f>PMT(Analysis!$B$23/12,Analysis!$B$22*12,$C$2)</f>
        <v>-1011.1799333594795</v>
      </c>
    </row>
    <row r="344" spans="2:6" x14ac:dyDescent="0.25">
      <c r="B344">
        <v>342</v>
      </c>
      <c r="C344" s="1">
        <f t="shared" si="17"/>
        <v>-1.0402345651527867E-10</v>
      </c>
      <c r="D344" s="2">
        <f t="shared" si="18"/>
        <v>0</v>
      </c>
      <c r="E344" s="2">
        <f>IFERROR(IPMT(Analysis!$B$23/12,B344,Analysis!$B$22*12,Analysis!$B$21),0)</f>
        <v>0</v>
      </c>
      <c r="F344" s="2">
        <f>PMT(Analysis!$B$23/12,Analysis!$B$22*12,$C$2)</f>
        <v>-1011.1799333594795</v>
      </c>
    </row>
    <row r="345" spans="2:6" x14ac:dyDescent="0.25">
      <c r="B345">
        <v>343</v>
      </c>
      <c r="C345" s="1">
        <f t="shared" si="17"/>
        <v>-1.0402345651527867E-10</v>
      </c>
      <c r="D345" s="2">
        <f t="shared" si="18"/>
        <v>0</v>
      </c>
      <c r="E345" s="2">
        <f>IFERROR(IPMT(Analysis!$B$23/12,B345,Analysis!$B$22*12,Analysis!$B$21),0)</f>
        <v>0</v>
      </c>
      <c r="F345" s="2">
        <f>PMT(Analysis!$B$23/12,Analysis!$B$22*12,$C$2)</f>
        <v>-1011.1799333594795</v>
      </c>
    </row>
    <row r="346" spans="2:6" x14ac:dyDescent="0.25">
      <c r="B346">
        <v>344</v>
      </c>
      <c r="C346" s="1">
        <f t="shared" si="17"/>
        <v>-1.0402345651527867E-10</v>
      </c>
      <c r="D346" s="2">
        <f t="shared" si="18"/>
        <v>0</v>
      </c>
      <c r="E346" s="2">
        <f>IFERROR(IPMT(Analysis!$B$23/12,B346,Analysis!$B$22*12,Analysis!$B$21),0)</f>
        <v>0</v>
      </c>
      <c r="F346" s="2">
        <f>PMT(Analysis!$B$23/12,Analysis!$B$22*12,$C$2)</f>
        <v>-1011.1799333594795</v>
      </c>
    </row>
    <row r="347" spans="2:6" x14ac:dyDescent="0.25">
      <c r="B347">
        <v>345</v>
      </c>
      <c r="C347" s="1">
        <f t="shared" si="17"/>
        <v>-1.0402345651527867E-10</v>
      </c>
      <c r="D347" s="2">
        <f t="shared" si="18"/>
        <v>0</v>
      </c>
      <c r="E347" s="2">
        <f>IFERROR(IPMT(Analysis!$B$23/12,B347,Analysis!$B$22*12,Analysis!$B$21),0)</f>
        <v>0</v>
      </c>
      <c r="F347" s="2">
        <f>PMT(Analysis!$B$23/12,Analysis!$B$22*12,$C$2)</f>
        <v>-1011.1799333594795</v>
      </c>
    </row>
    <row r="348" spans="2:6" x14ac:dyDescent="0.25">
      <c r="B348">
        <v>346</v>
      </c>
      <c r="C348" s="1">
        <f t="shared" ref="C348:C362" si="19">C347+D348</f>
        <v>-1.0402345651527867E-10</v>
      </c>
      <c r="D348" s="2">
        <f t="shared" si="18"/>
        <v>0</v>
      </c>
      <c r="E348" s="2">
        <f>IFERROR(IPMT(Analysis!$B$23/12,B348,Analysis!$B$22*12,Analysis!$B$21),0)</f>
        <v>0</v>
      </c>
      <c r="F348" s="2">
        <f>PMT(Analysis!$B$23/12,Analysis!$B$22*12,$C$2)</f>
        <v>-1011.1799333594795</v>
      </c>
    </row>
    <row r="349" spans="2:6" x14ac:dyDescent="0.25">
      <c r="B349">
        <v>347</v>
      </c>
      <c r="C349" s="1">
        <f t="shared" si="19"/>
        <v>-1.0402345651527867E-10</v>
      </c>
      <c r="D349" s="2">
        <f t="shared" si="18"/>
        <v>0</v>
      </c>
      <c r="E349" s="2">
        <f>IFERROR(IPMT(Analysis!$B$23/12,B349,Analysis!$B$22*12,Analysis!$B$21),0)</f>
        <v>0</v>
      </c>
      <c r="F349" s="2">
        <f>PMT(Analysis!$B$23/12,Analysis!$B$22*12,$C$2)</f>
        <v>-1011.1799333594795</v>
      </c>
    </row>
    <row r="350" spans="2:6" x14ac:dyDescent="0.25">
      <c r="B350">
        <v>348</v>
      </c>
      <c r="C350" s="1">
        <f t="shared" si="19"/>
        <v>-1.0402345651527867E-10</v>
      </c>
      <c r="D350" s="2">
        <f t="shared" si="18"/>
        <v>0</v>
      </c>
      <c r="E350" s="2">
        <f>IFERROR(IPMT(Analysis!$B$23/12,B350,Analysis!$B$22*12,Analysis!$B$21),0)</f>
        <v>0</v>
      </c>
      <c r="F350" s="2">
        <f>PMT(Analysis!$B$23/12,Analysis!$B$22*12,$C$2)</f>
        <v>-1011.1799333594795</v>
      </c>
    </row>
    <row r="351" spans="2:6" x14ac:dyDescent="0.25">
      <c r="B351">
        <v>349</v>
      </c>
      <c r="C351" s="1">
        <f t="shared" si="19"/>
        <v>-1.0402345651527867E-10</v>
      </c>
      <c r="D351" s="2">
        <f t="shared" si="18"/>
        <v>0</v>
      </c>
      <c r="E351" s="2">
        <f>IFERROR(IPMT(Analysis!$B$23/12,B351,Analysis!$B$22*12,Analysis!$B$21),0)</f>
        <v>0</v>
      </c>
      <c r="F351" s="2">
        <f>PMT(Analysis!$B$23/12,Analysis!$B$22*12,$C$2)</f>
        <v>-1011.1799333594795</v>
      </c>
    </row>
    <row r="352" spans="2:6" x14ac:dyDescent="0.25">
      <c r="B352">
        <v>350</v>
      </c>
      <c r="C352" s="1">
        <f t="shared" si="19"/>
        <v>-1.0402345651527867E-10</v>
      </c>
      <c r="D352" s="2">
        <f t="shared" si="18"/>
        <v>0</v>
      </c>
      <c r="E352" s="2">
        <f>IFERROR(IPMT(Analysis!$B$23/12,B352,Analysis!$B$22*12,Analysis!$B$21),0)</f>
        <v>0</v>
      </c>
      <c r="F352" s="2">
        <f>PMT(Analysis!$B$23/12,Analysis!$B$22*12,$C$2)</f>
        <v>-1011.1799333594795</v>
      </c>
    </row>
    <row r="353" spans="2:6" x14ac:dyDescent="0.25">
      <c r="B353">
        <v>351</v>
      </c>
      <c r="C353" s="1">
        <f t="shared" si="19"/>
        <v>-1.0402345651527867E-10</v>
      </c>
      <c r="D353" s="2">
        <f t="shared" si="18"/>
        <v>0</v>
      </c>
      <c r="E353" s="2">
        <f>IFERROR(IPMT(Analysis!$B$23/12,B353,Analysis!$B$22*12,Analysis!$B$21),0)</f>
        <v>0</v>
      </c>
      <c r="F353" s="2">
        <f>PMT(Analysis!$B$23/12,Analysis!$B$22*12,$C$2)</f>
        <v>-1011.1799333594795</v>
      </c>
    </row>
    <row r="354" spans="2:6" x14ac:dyDescent="0.25">
      <c r="B354">
        <v>352</v>
      </c>
      <c r="C354" s="1">
        <f t="shared" si="19"/>
        <v>-1.0402345651527867E-10</v>
      </c>
      <c r="D354" s="2">
        <f t="shared" si="18"/>
        <v>0</v>
      </c>
      <c r="E354" s="2">
        <f>IFERROR(IPMT(Analysis!$B$23/12,B354,Analysis!$B$22*12,Analysis!$B$21),0)</f>
        <v>0</v>
      </c>
      <c r="F354" s="2">
        <f>PMT(Analysis!$B$23/12,Analysis!$B$22*12,$C$2)</f>
        <v>-1011.1799333594795</v>
      </c>
    </row>
    <row r="355" spans="2:6" x14ac:dyDescent="0.25">
      <c r="B355">
        <v>353</v>
      </c>
      <c r="C355" s="1">
        <f t="shared" si="19"/>
        <v>-1.0402345651527867E-10</v>
      </c>
      <c r="D355" s="2">
        <f t="shared" si="18"/>
        <v>0</v>
      </c>
      <c r="E355" s="2">
        <f>IFERROR(IPMT(Analysis!$B$23/12,B355,Analysis!$B$22*12,Analysis!$B$21),0)</f>
        <v>0</v>
      </c>
      <c r="F355" s="2">
        <f>PMT(Analysis!$B$23/12,Analysis!$B$22*12,$C$2)</f>
        <v>-1011.1799333594795</v>
      </c>
    </row>
    <row r="356" spans="2:6" x14ac:dyDescent="0.25">
      <c r="B356">
        <v>354</v>
      </c>
      <c r="C356" s="1">
        <f t="shared" si="19"/>
        <v>-1.0402345651527867E-10</v>
      </c>
      <c r="D356" s="2">
        <f t="shared" si="18"/>
        <v>0</v>
      </c>
      <c r="E356" s="2">
        <f>IFERROR(IPMT(Analysis!$B$23/12,B356,Analysis!$B$22*12,Analysis!$B$21),0)</f>
        <v>0</v>
      </c>
      <c r="F356" s="2">
        <f>PMT(Analysis!$B$23/12,Analysis!$B$22*12,$C$2)</f>
        <v>-1011.1799333594795</v>
      </c>
    </row>
    <row r="357" spans="2:6" x14ac:dyDescent="0.25">
      <c r="B357">
        <v>355</v>
      </c>
      <c r="C357" s="1">
        <f t="shared" si="19"/>
        <v>-1.0402345651527867E-10</v>
      </c>
      <c r="D357" s="2">
        <f t="shared" si="18"/>
        <v>0</v>
      </c>
      <c r="E357" s="2">
        <f>IFERROR(IPMT(Analysis!$B$23/12,B357,Analysis!$B$22*12,Analysis!$B$21),0)</f>
        <v>0</v>
      </c>
      <c r="F357" s="2">
        <f>PMT(Analysis!$B$23/12,Analysis!$B$22*12,$C$2)</f>
        <v>-1011.1799333594795</v>
      </c>
    </row>
    <row r="358" spans="2:6" x14ac:dyDescent="0.25">
      <c r="B358">
        <v>356</v>
      </c>
      <c r="C358" s="1">
        <f t="shared" si="19"/>
        <v>-1.0402345651527867E-10</v>
      </c>
      <c r="D358" s="2">
        <f t="shared" si="18"/>
        <v>0</v>
      </c>
      <c r="E358" s="2">
        <f>IFERROR(IPMT(Analysis!$B$23/12,B358,Analysis!$B$22*12,Analysis!$B$21),0)</f>
        <v>0</v>
      </c>
      <c r="F358" s="2">
        <f>PMT(Analysis!$B$23/12,Analysis!$B$22*12,$C$2)</f>
        <v>-1011.1799333594795</v>
      </c>
    </row>
    <row r="359" spans="2:6" x14ac:dyDescent="0.25">
      <c r="B359">
        <v>357</v>
      </c>
      <c r="C359" s="1">
        <f t="shared" si="19"/>
        <v>-1.0402345651527867E-10</v>
      </c>
      <c r="D359" s="2">
        <f t="shared" si="18"/>
        <v>0</v>
      </c>
      <c r="E359" s="2">
        <f>IFERROR(IPMT(Analysis!$B$23/12,B359,Analysis!$B$22*12,Analysis!$B$21),0)</f>
        <v>0</v>
      </c>
      <c r="F359" s="2">
        <f>PMT(Analysis!$B$23/12,Analysis!$B$22*12,$C$2)</f>
        <v>-1011.1799333594795</v>
      </c>
    </row>
    <row r="360" spans="2:6" x14ac:dyDescent="0.25">
      <c r="B360">
        <v>358</v>
      </c>
      <c r="C360" s="1">
        <f t="shared" si="19"/>
        <v>-1.0402345651527867E-10</v>
      </c>
      <c r="D360" s="2">
        <f t="shared" si="18"/>
        <v>0</v>
      </c>
      <c r="E360" s="2">
        <f>IFERROR(IPMT(Analysis!$B$23/12,B360,Analysis!$B$22*12,Analysis!$B$21),0)</f>
        <v>0</v>
      </c>
      <c r="F360" s="2">
        <f>PMT(Analysis!$B$23/12,Analysis!$B$22*12,$C$2)</f>
        <v>-1011.1799333594795</v>
      </c>
    </row>
    <row r="361" spans="2:6" x14ac:dyDescent="0.25">
      <c r="B361">
        <v>359</v>
      </c>
      <c r="C361" s="1">
        <f t="shared" si="19"/>
        <v>-1.0402345651527867E-10</v>
      </c>
      <c r="D361" s="2">
        <f t="shared" si="18"/>
        <v>0</v>
      </c>
      <c r="E361" s="2">
        <f>IFERROR(IPMT(Analysis!$B$23/12,B361,Analysis!$B$22*12,Analysis!$B$21),0)</f>
        <v>0</v>
      </c>
      <c r="F361" s="2">
        <f>PMT(Analysis!$B$23/12,Analysis!$B$22*12,$C$2)</f>
        <v>-1011.1799333594795</v>
      </c>
    </row>
    <row r="362" spans="2:6" x14ac:dyDescent="0.25">
      <c r="B362">
        <v>360</v>
      </c>
      <c r="C362" s="1">
        <f t="shared" si="19"/>
        <v>-1.0402345651527867E-10</v>
      </c>
      <c r="D362" s="2">
        <f t="shared" si="18"/>
        <v>0</v>
      </c>
      <c r="E362" s="2">
        <f>IFERROR(IPMT(Analysis!$B$23/12,B362,Analysis!$B$22*12,Analysis!$B$21),0)</f>
        <v>0</v>
      </c>
      <c r="F362" s="2">
        <f>PMT(Analysis!$B$23/12,Analysis!$B$22*12,$C$2)</f>
        <v>-1011.1799333594795</v>
      </c>
    </row>
    <row r="363" spans="2:6" x14ac:dyDescent="0.25">
      <c r="C363" s="1"/>
      <c r="D363" s="2"/>
      <c r="E363" s="2"/>
      <c r="F363"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Analysis</vt:lpstr>
      <vt:lpstr>Plot</vt:lpstr>
      <vt:lpstr>Amortization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Lawrence LaPlue</dc:creator>
  <cp:lastModifiedBy>LaPlue, Laurence</cp:lastModifiedBy>
  <dcterms:created xsi:type="dcterms:W3CDTF">2016-09-16T20:50:46Z</dcterms:created>
  <dcterms:modified xsi:type="dcterms:W3CDTF">2017-05-26T20:00:59Z</dcterms:modified>
</cp:coreProperties>
</file>